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modl" sheetId="1" r:id="rId1"/>
  </sheets>
  <definedNames>
    <definedName name="ANSWERS">'4metamodl'!$N$41:$S$41</definedName>
    <definedName name="DENS">'4metamodl'!$G$37:$G$37</definedName>
    <definedName name="DENSHY">'4metamodl'!$D$30:$D$30</definedName>
    <definedName name="DENSMA">'4metamodl'!$D$31:$D$31</definedName>
    <definedName name="DENSSH">'4metamodl'!$D$29:$D$29</definedName>
    <definedName name="DENSW">'4metamodl'!$D$28:$D$28</definedName>
    <definedName name="DEPTH">'4metamodl'!$A$23:$A$23</definedName>
    <definedName name="DTC">'4metamodl'!$E$37:$E$37</definedName>
    <definedName name="DTCHY">'4metamodl'!$B$30:$B$30</definedName>
    <definedName name="DTCMA">'4metamodl'!$B$31:$B$31</definedName>
    <definedName name="DTCSH">'4metamodl'!$B$29:$B$29</definedName>
    <definedName name="DTCW">'4metamodl'!$B$28:$B$28</definedName>
    <definedName name="DTS">'4metamodl'!$F$37:$F$37</definedName>
    <definedName name="DTSHY">'4metamodl'!$C$30:$C$30</definedName>
    <definedName name="DTSMA">'4metamodl'!$C$31:$C$31</definedName>
    <definedName name="DTSSH">'4metamodl'!$C$29:$C$29</definedName>
    <definedName name="DTSW">'4metamodl'!$C$28:$C$28</definedName>
    <definedName name="FLUIDTYPE">'4metamodl'!$D$23:$D$23</definedName>
    <definedName name="HEADER">'4metamodl'!$A$4:$K$12</definedName>
    <definedName name="KBUCKL">'4metamodl'!$F$23:$F$23</definedName>
    <definedName name="LITHTYPE">'4metamodl'!$E$23:$E$23</definedName>
    <definedName name="LOGO">'4metamodl'!$A$1:$K$3</definedName>
    <definedName name="PARAMETERS">'4metamodl'!$A$1:$K$38</definedName>
    <definedName name="PHI">'4metamodl'!$C$23:$C$23</definedName>
    <definedName name="RAW_DATA">'4metamodl'!$A$41:$N$41</definedName>
    <definedName name="SW">'4metamodl'!$B$36:$B$36</definedName>
    <definedName name="SW_100">'4metamodl'!$B$37:$B$37</definedName>
    <definedName name="SXO">'4metamodl'!$B$35:$B$35</definedName>
    <definedName name="VSH">'4metamodl'!$B$23:$B$23</definedName>
  </definedNames>
  <calcPr calcId="144525" calcMode="manual" iterate="1" iterateCount="1" iterateDelta="0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22" i="1"/>
  <c r="M24" i="1"/>
  <c r="C28" i="1"/>
  <c r="C30" i="1" s="1"/>
  <c r="C29" i="1"/>
  <c r="B30" i="1"/>
  <c r="D30" i="1"/>
  <c r="B31" i="1"/>
  <c r="C31" i="1"/>
  <c r="D31" i="1"/>
  <c r="B36" i="1"/>
  <c r="B35" i="1"/>
  <c r="E35" i="1" s="1"/>
  <c r="M35" i="1"/>
  <c r="G36" i="1"/>
  <c r="H36" i="1" s="1"/>
  <c r="G37" i="1"/>
  <c r="H37" i="1" s="1"/>
  <c r="E36" i="1" l="1"/>
  <c r="E37" i="1"/>
  <c r="F36" i="1"/>
  <c r="F37" i="1"/>
  <c r="G35" i="1"/>
  <c r="H35" i="1" s="1"/>
  <c r="F35" i="1"/>
</calcChain>
</file>

<file path=xl/sharedStrings.xml><?xml version="1.0" encoding="utf-8"?>
<sst xmlns="http://schemas.openxmlformats.org/spreadsheetml/2006/main" count="86" uniqueCount="78">
  <si>
    <t xml:space="preserve">         META/LOG CONSTANTS</t>
  </si>
  <si>
    <t>METRIC CONVR</t>
  </si>
  <si>
    <t>VSHMAX</t>
  </si>
  <si>
    <t>PHIMIN</t>
  </si>
  <si>
    <t>SWMAX</t>
  </si>
  <si>
    <t>PRMmin</t>
  </si>
  <si>
    <t>Used</t>
  </si>
  <si>
    <t>English</t>
  </si>
  <si>
    <t xml:space="preserve"> Metric</t>
  </si>
  <si>
    <t>frac</t>
  </si>
  <si>
    <t>md</t>
  </si>
  <si>
    <t/>
  </si>
  <si>
    <t>E. R. Crain, P.Eng.</t>
  </si>
  <si>
    <t xml:space="preserve">  to</t>
  </si>
  <si>
    <t>Depthcut</t>
  </si>
  <si>
    <t>Start line#</t>
  </si>
  <si>
    <t>PROGRAM DOCUMENTATION</t>
  </si>
  <si>
    <t>This is Metric spreadsheet</t>
  </si>
  <si>
    <t>No English units version</t>
  </si>
  <si>
    <t>To Calculate DTC, DTS, and DENS from Log Response Equation</t>
  </si>
  <si>
    <t>available yet.</t>
  </si>
  <si>
    <t xml:space="preserve">   User MUST fill in data in White cells.</t>
  </si>
  <si>
    <t xml:space="preserve">   User MAY over-write Intermediate answers in Yellow cells.</t>
  </si>
  <si>
    <t xml:space="preserve">   Final Answers are in Pink cells.</t>
  </si>
  <si>
    <t>INPUT PARAMETERS - FORMATION ROCK MODEL</t>
  </si>
  <si>
    <t>DEPTH</t>
  </si>
  <si>
    <t>SHALE</t>
  </si>
  <si>
    <t>POROSITY</t>
  </si>
  <si>
    <t>FLUID</t>
  </si>
  <si>
    <t>LITH</t>
  </si>
  <si>
    <t>KBUCKL</t>
  </si>
  <si>
    <t>OIL GRAV</t>
  </si>
  <si>
    <t>meters</t>
  </si>
  <si>
    <t>G, O, W</t>
  </si>
  <si>
    <t>S, L, D</t>
  </si>
  <si>
    <t>API</t>
  </si>
  <si>
    <t>G</t>
  </si>
  <si>
    <t>D</t>
  </si>
  <si>
    <t>CALCULATED PARAMETERS</t>
  </si>
  <si>
    <t>DTC</t>
  </si>
  <si>
    <t>DTS</t>
  </si>
  <si>
    <t>DENS</t>
  </si>
  <si>
    <t>usec/m</t>
  </si>
  <si>
    <t>Kg/m3</t>
  </si>
  <si>
    <t>Water</t>
  </si>
  <si>
    <t>These are parameters for 100% of each rock component</t>
  </si>
  <si>
    <t>Shale</t>
  </si>
  <si>
    <t>Overwrute defaults or calculated (yellow) values if desired.</t>
  </si>
  <si>
    <t>Hydrocrbn</t>
  </si>
  <si>
    <t>Matrix</t>
  </si>
  <si>
    <t xml:space="preserve"> WATER SATURATION ESTIMATES</t>
  </si>
  <si>
    <t>FINAL RESULTS</t>
  </si>
  <si>
    <t>PHID-LS</t>
  </si>
  <si>
    <t>Wtr Sat Sxo</t>
  </si>
  <si>
    <t>Invaded</t>
  </si>
  <si>
    <t xml:space="preserve"> Logs see these values</t>
  </si>
  <si>
    <t>psi</t>
  </si>
  <si>
    <t>Wtr Sat Sw</t>
  </si>
  <si>
    <t>Uninvaded</t>
  </si>
  <si>
    <t xml:space="preserve"> Seismic sees these values</t>
  </si>
  <si>
    <t>Wtr Sat =1.0</t>
  </si>
  <si>
    <t>Water Zone</t>
  </si>
  <si>
    <t xml:space="preserve"> Mech Prop needs these values</t>
  </si>
  <si>
    <t>If gas effect is too harsh, raise SW or lower DTChyd by overwriting defaults.</t>
  </si>
  <si>
    <t>Try each of above answer sets to see effect of fluids on Reflection Coefficients.</t>
  </si>
  <si>
    <t xml:space="preserve">                    META/LOG "MODL"</t>
  </si>
  <si>
    <t xml:space="preserve">          A Knowledge Based System For Formation Evaluation     </t>
  </si>
  <si>
    <t>c. E.R. Crain, P.Eng. 2018</t>
  </si>
  <si>
    <t>Read Terms of Use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</si>
  <si>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</si>
  <si>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</si>
  <si>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</si>
  <si>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</si>
  <si>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</si>
  <si>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</si>
  <si>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</si>
  <si>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 xml:space="preserve"> MODELING SONIC and DENSITY -- POROSITY, LITHOLOGY, FLUID</t>
  </si>
  <si>
    <t>SWmodl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</si>
</sst>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.0000"/>
    <numFmt numFmtId="173" formatCode="hh:mm"/>
    <numFmt numFmtId="174" formatCode="0.0"/>
    <numFmt numFmtId="175" formatCode="0.000"/>
  </numFmts>
  <fonts count="41">
    <font>
      <sz val="10"/>
      <name val="COUR"/>
    </font>
    <font>
      <b/>
      <sz val="10"/>
      <color indexed="8"/>
      <name val="COUR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b/>
      <sz val="14"/>
      <color indexed="13"/>
      <name val="COUR"/>
    </font>
    <font>
      <b/>
      <sz val="12"/>
      <color indexed="8"/>
      <name val="COUR"/>
    </font>
    <font>
      <b/>
      <sz val="10"/>
      <color indexed="13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COUR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COUR"/>
    </font>
    <font>
      <sz val="10"/>
      <color indexed="8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0"/>
      <color indexed="9"/>
      <name val="COUR"/>
    </font>
    <font>
      <sz val="10"/>
      <name val="COUR"/>
    </font>
    <font>
      <b/>
      <sz val="12"/>
      <color indexed="9"/>
      <name val="COUR"/>
    </font>
    <font>
      <b/>
      <sz val="10"/>
      <color indexed="8"/>
      <name val="COUR"/>
    </font>
    <font>
      <b/>
      <sz val="10"/>
      <color indexed="8"/>
      <name val="COUR"/>
    </font>
    <font>
      <b/>
      <sz val="10"/>
      <color indexed="8"/>
      <name val="COUR"/>
    </font>
    <font>
      <sz val="10"/>
      <color indexed="9"/>
      <name val="COUR"/>
    </font>
    <font>
      <sz val="10"/>
      <name val="COUR"/>
    </font>
    <font>
      <b/>
      <sz val="10"/>
      <color indexed="9"/>
      <name val="COUR"/>
    </font>
    <font>
      <b/>
      <sz val="12"/>
      <color indexed="9"/>
      <name val="COUR"/>
    </font>
    <font>
      <b/>
      <sz val="10"/>
      <color indexed="9"/>
      <name val="COUR"/>
    </font>
    <font>
      <b/>
      <sz val="10"/>
      <color indexed="8"/>
      <name val="COUR"/>
    </font>
    <font>
      <b/>
      <sz val="12"/>
      <color indexed="9"/>
      <name val="COUR"/>
    </font>
    <font>
      <b/>
      <sz val="10"/>
      <color indexed="9"/>
      <name val="COUR"/>
    </font>
    <font>
      <sz val="10"/>
      <color indexed="9"/>
      <name val="COUR"/>
    </font>
    <font>
      <sz val="12"/>
      <color indexed="9"/>
      <name val="COUR"/>
    </font>
    <font>
      <b/>
      <sz val="10"/>
      <color indexed="8"/>
      <name val="COUR"/>
    </font>
    <font>
      <sz val="12"/>
      <color indexed="9"/>
      <name val="COUR"/>
    </font>
    <font>
      <b/>
      <sz val="12"/>
      <color indexed="9"/>
      <name val="COUR"/>
    </font>
    <font>
      <b/>
      <sz val="10"/>
      <color indexed="13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3"/>
        <bgColor indexed="13"/>
      </patternFill>
    </fill>
    <fill>
      <patternFill patternType="solid">
        <fgColor indexed="12"/>
        <b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medium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indexed="8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dotted">
        <color indexed="8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thick">
        <color theme="5"/>
      </right>
      <top/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 style="thick">
        <color auto="1"/>
      </left>
      <right/>
      <top style="thin">
        <color indexed="8"/>
      </top>
      <bottom/>
      <diagonal/>
    </border>
    <border>
      <left style="thick">
        <color auto="1"/>
      </left>
      <right/>
      <top style="dotted">
        <color indexed="8"/>
      </top>
      <bottom/>
      <diagonal/>
    </border>
  </borders>
  <cellStyleXfs count="2">
    <xf numFmtId="1" fontId="0" fillId="0" borderId="0"/>
    <xf numFmtId="0" fontId="39" fillId="0" borderId="0" applyNumberFormat="0" applyFill="0" applyBorder="0" applyAlignment="0" applyProtection="0"/>
  </cellStyleXfs>
  <cellXfs count="114">
    <xf numFmtId="172" fontId="26" fillId="0" borderId="0" xfId="0" applyNumberFormat="1" applyFont="1" applyAlignment="1" applyProtection="1">
      <protection locked="0"/>
    </xf>
    <xf numFmtId="2" fontId="2" fillId="3" borderId="1" xfId="0" applyNumberFormat="1" applyFont="1" applyFill="1" applyBorder="1" applyAlignment="1"/>
    <xf numFmtId="2" fontId="3" fillId="4" borderId="3" xfId="0" applyNumberFormat="1" applyFont="1" applyFill="1" applyBorder="1" applyAlignment="1">
      <alignment horizontal="right"/>
    </xf>
    <xf numFmtId="2" fontId="4" fillId="4" borderId="0" xfId="0" applyNumberFormat="1" applyFont="1" applyFill="1" applyAlignment="1"/>
    <xf numFmtId="2" fontId="5" fillId="3" borderId="0" xfId="0" applyNumberFormat="1" applyFont="1" applyFill="1" applyAlignment="1"/>
    <xf numFmtId="2" fontId="6" fillId="4" borderId="0" xfId="0" applyNumberFormat="1" applyFont="1" applyFill="1" applyAlignment="1"/>
    <xf numFmtId="2" fontId="7" fillId="3" borderId="0" xfId="0" applyNumberFormat="1" applyFont="1" applyFill="1" applyAlignment="1"/>
    <xf numFmtId="2" fontId="8" fillId="4" borderId="3" xfId="0" applyNumberFormat="1" applyFont="1" applyFill="1" applyBorder="1" applyAlignment="1">
      <alignment horizontal="right"/>
    </xf>
    <xf numFmtId="2" fontId="8" fillId="4" borderId="0" xfId="0" applyNumberFormat="1" applyFont="1" applyFill="1" applyAlignment="1">
      <alignment horizontal="right"/>
    </xf>
    <xf numFmtId="2" fontId="9" fillId="4" borderId="0" xfId="0" applyNumberFormat="1" applyFont="1" applyFill="1" applyAlignment="1"/>
    <xf numFmtId="2" fontId="10" fillId="6" borderId="0" xfId="0" applyNumberFormat="1" applyFont="1" applyFill="1" applyAlignment="1" applyProtection="1">
      <protection locked="0"/>
    </xf>
    <xf numFmtId="2" fontId="10" fillId="6" borderId="0" xfId="0" applyNumberFormat="1" applyFont="1" applyFill="1" applyAlignment="1"/>
    <xf numFmtId="2" fontId="11" fillId="5" borderId="3" xfId="0" applyNumberFormat="1" applyFont="1" applyFill="1" applyBorder="1" applyAlignment="1">
      <alignment horizontal="right"/>
    </xf>
    <xf numFmtId="2" fontId="11" fillId="5" borderId="0" xfId="0" applyNumberFormat="1" applyFont="1" applyFill="1" applyAlignment="1">
      <alignment horizontal="right"/>
    </xf>
    <xf numFmtId="2" fontId="12" fillId="5" borderId="1" xfId="0" applyNumberFormat="1" applyFont="1" applyFill="1" applyBorder="1" applyAlignment="1"/>
    <xf numFmtId="1" fontId="12" fillId="5" borderId="0" xfId="0" applyFont="1" applyFill="1" applyAlignment="1"/>
    <xf numFmtId="174" fontId="12" fillId="5" borderId="0" xfId="0" applyNumberFormat="1" applyFont="1" applyFill="1" applyAlignment="1"/>
    <xf numFmtId="2" fontId="12" fillId="5" borderId="0" xfId="0" applyNumberFormat="1" applyFont="1" applyFill="1" applyAlignment="1"/>
    <xf numFmtId="1" fontId="13" fillId="2" borderId="4" xfId="0" applyFont="1" applyFill="1" applyBorder="1" applyAlignment="1"/>
    <xf numFmtId="2" fontId="14" fillId="0" borderId="0" xfId="0" applyNumberFormat="1" applyFont="1" applyAlignment="1" applyProtection="1">
      <protection locked="0"/>
    </xf>
    <xf numFmtId="2" fontId="17" fillId="8" borderId="5" xfId="0" applyNumberFormat="1" applyFont="1" applyFill="1" applyBorder="1" applyAlignment="1"/>
    <xf numFmtId="2" fontId="17" fillId="8" borderId="0" xfId="0" applyNumberFormat="1" applyFont="1" applyFill="1" applyAlignment="1"/>
    <xf numFmtId="2" fontId="18" fillId="0" borderId="4" xfId="0" applyNumberFormat="1" applyFont="1" applyBorder="1" applyAlignment="1"/>
    <xf numFmtId="2" fontId="18" fillId="0" borderId="0" xfId="0" applyNumberFormat="1" applyFont="1" applyAlignment="1"/>
    <xf numFmtId="2" fontId="19" fillId="9" borderId="0" xfId="0" applyNumberFormat="1" applyFont="1" applyFill="1" applyAlignment="1" applyProtection="1">
      <alignment horizontal="center"/>
      <protection locked="0"/>
    </xf>
    <xf numFmtId="2" fontId="19" fillId="9" borderId="0" xfId="0" applyNumberFormat="1" applyFont="1" applyFill="1" applyAlignment="1">
      <alignment horizontal="center"/>
    </xf>
    <xf numFmtId="172" fontId="20" fillId="0" borderId="0" xfId="0" applyNumberFormat="1" applyFont="1" applyAlignment="1">
      <alignment horizontal="center"/>
    </xf>
    <xf numFmtId="2" fontId="22" fillId="0" borderId="3" xfId="0" applyNumberFormat="1" applyFont="1" applyBorder="1" applyAlignment="1">
      <alignment horizontal="left"/>
    </xf>
    <xf numFmtId="1" fontId="23" fillId="10" borderId="6" xfId="0" applyFont="1" applyFill="1" applyBorder="1" applyAlignment="1">
      <alignment horizontal="center"/>
    </xf>
    <xf numFmtId="1" fontId="23" fillId="10" borderId="7" xfId="0" applyFont="1" applyFill="1" applyBorder="1" applyAlignment="1">
      <alignment horizontal="center"/>
    </xf>
    <xf numFmtId="172" fontId="25" fillId="9" borderId="0" xfId="0" applyNumberFormat="1" applyFont="1" applyFill="1" applyAlignment="1">
      <alignment horizontal="center"/>
    </xf>
    <xf numFmtId="2" fontId="27" fillId="9" borderId="0" xfId="0" applyNumberFormat="1" applyFont="1" applyFill="1" applyAlignment="1"/>
    <xf numFmtId="1" fontId="30" fillId="7" borderId="6" xfId="0" applyFont="1" applyFill="1" applyBorder="1" applyAlignment="1">
      <alignment horizontal="center"/>
    </xf>
    <xf numFmtId="1" fontId="30" fillId="7" borderId="7" xfId="0" applyFont="1" applyFill="1" applyBorder="1" applyAlignment="1">
      <alignment horizontal="center"/>
    </xf>
    <xf numFmtId="2" fontId="32" fillId="9" borderId="0" xfId="0" applyNumberFormat="1" applyFont="1" applyFill="1" applyAlignment="1">
      <alignment horizontal="right"/>
    </xf>
    <xf numFmtId="172" fontId="33" fillId="9" borderId="0" xfId="0" applyNumberFormat="1" applyFont="1" applyFill="1" applyAlignment="1"/>
    <xf numFmtId="2" fontId="35" fillId="0" borderId="4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0" xfId="0" applyNumberFormat="1" applyFont="1" applyAlignment="1">
      <alignment horizontal="center"/>
    </xf>
    <xf numFmtId="2" fontId="5" fillId="13" borderId="0" xfId="0" applyNumberFormat="1" applyFont="1" applyFill="1" applyAlignment="1"/>
    <xf numFmtId="2" fontId="38" fillId="13" borderId="0" xfId="0" applyNumberFormat="1" applyFont="1" applyFill="1" applyAlignment="1"/>
    <xf numFmtId="2" fontId="20" fillId="0" borderId="0" xfId="0" applyNumberFormat="1" applyFont="1" applyAlignment="1"/>
    <xf numFmtId="2" fontId="1" fillId="14" borderId="9" xfId="0" applyNumberFormat="1" applyFont="1" applyFill="1" applyBorder="1" applyAlignment="1"/>
    <xf numFmtId="2" fontId="3" fillId="14" borderId="10" xfId="0" applyNumberFormat="1" applyFont="1" applyFill="1" applyBorder="1" applyAlignment="1"/>
    <xf numFmtId="2" fontId="39" fillId="14" borderId="11" xfId="1" applyNumberFormat="1" applyFill="1" applyBorder="1" applyAlignment="1">
      <alignment horizontal="center"/>
    </xf>
    <xf numFmtId="2" fontId="39" fillId="14" borderId="12" xfId="1" applyNumberFormat="1" applyFill="1" applyBorder="1" applyAlignment="1">
      <alignment horizontal="center"/>
    </xf>
    <xf numFmtId="2" fontId="1" fillId="15" borderId="13" xfId="0" applyNumberFormat="1" applyFont="1" applyFill="1" applyBorder="1" applyAlignment="1"/>
    <xf numFmtId="2" fontId="1" fillId="15" borderId="10" xfId="0" applyNumberFormat="1" applyFont="1" applyFill="1" applyBorder="1" applyAlignment="1"/>
    <xf numFmtId="0" fontId="40" fillId="0" borderId="8" xfId="0" applyNumberFormat="1" applyFont="1" applyBorder="1" applyAlignment="1"/>
    <xf numFmtId="0" fontId="40" fillId="0" borderId="0" xfId="0" applyNumberFormat="1" applyFont="1" applyAlignment="1"/>
    <xf numFmtId="0" fontId="40" fillId="0" borderId="2" xfId="0" applyNumberFormat="1" applyFont="1" applyBorder="1" applyAlignment="1"/>
    <xf numFmtId="0" fontId="40" fillId="0" borderId="1" xfId="0" applyNumberFormat="1" applyFont="1" applyBorder="1" applyAlignment="1"/>
    <xf numFmtId="0" fontId="40" fillId="0" borderId="14" xfId="0" applyNumberFormat="1" applyFont="1" applyBorder="1" applyAlignment="1"/>
    <xf numFmtId="0" fontId="40" fillId="0" borderId="0" xfId="0" applyNumberFormat="1" applyFont="1" applyAlignment="1">
      <alignment horizontal="right"/>
    </xf>
    <xf numFmtId="0" fontId="40" fillId="0" borderId="15" xfId="0" applyNumberFormat="1" applyFont="1" applyBorder="1" applyAlignment="1"/>
    <xf numFmtId="0" fontId="40" fillId="0" borderId="16" xfId="0" applyNumberFormat="1" applyFont="1" applyBorder="1" applyAlignment="1"/>
    <xf numFmtId="0" fontId="40" fillId="0" borderId="17" xfId="0" applyNumberFormat="1" applyFont="1" applyBorder="1" applyAlignment="1"/>
    <xf numFmtId="0" fontId="40" fillId="0" borderId="0" xfId="0" applyNumberFormat="1" applyFont="1" applyBorder="1" applyAlignment="1"/>
    <xf numFmtId="15" fontId="40" fillId="0" borderId="15" xfId="0" applyNumberFormat="1" applyFont="1" applyBorder="1" applyAlignment="1"/>
    <xf numFmtId="2" fontId="1" fillId="15" borderId="0" xfId="0" applyNumberFormat="1" applyFont="1" applyFill="1" applyBorder="1" applyAlignment="1">
      <alignment horizontal="right"/>
    </xf>
    <xf numFmtId="2" fontId="1" fillId="15" borderId="0" xfId="0" applyNumberFormat="1" applyFont="1" applyFill="1" applyBorder="1" applyAlignment="1"/>
    <xf numFmtId="2" fontId="14" fillId="15" borderId="18" xfId="0" applyNumberFormat="1" applyFont="1" applyFill="1" applyBorder="1" applyAlignment="1"/>
    <xf numFmtId="2" fontId="10" fillId="6" borderId="0" xfId="0" applyNumberFormat="1" applyFont="1" applyFill="1" applyBorder="1" applyAlignment="1"/>
    <xf numFmtId="0" fontId="40" fillId="0" borderId="20" xfId="0" applyNumberFormat="1" applyFont="1" applyBorder="1" applyAlignment="1"/>
    <xf numFmtId="2" fontId="16" fillId="5" borderId="21" xfId="0" applyNumberFormat="1" applyFont="1" applyFill="1" applyBorder="1" applyAlignment="1"/>
    <xf numFmtId="2" fontId="14" fillId="15" borderId="22" xfId="0" applyNumberFormat="1" applyFont="1" applyFill="1" applyBorder="1" applyAlignment="1"/>
    <xf numFmtId="2" fontId="10" fillId="6" borderId="19" xfId="0" applyNumberFormat="1" applyFont="1" applyFill="1" applyBorder="1" applyAlignment="1"/>
    <xf numFmtId="2" fontId="10" fillId="6" borderId="0" xfId="0" applyNumberFormat="1" applyFont="1" applyFill="1" applyBorder="1" applyAlignment="1" applyProtection="1">
      <protection locked="0"/>
    </xf>
    <xf numFmtId="2" fontId="13" fillId="2" borderId="0" xfId="0" applyNumberFormat="1" applyFont="1" applyFill="1" applyBorder="1" applyAlignment="1" applyProtection="1">
      <protection locked="0"/>
    </xf>
    <xf numFmtId="2" fontId="13" fillId="2" borderId="0" xfId="0" applyNumberFormat="1" applyFont="1" applyFill="1" applyBorder="1" applyAlignment="1"/>
    <xf numFmtId="1" fontId="15" fillId="7" borderId="0" xfId="0" applyFont="1" applyFill="1" applyBorder="1" applyAlignment="1">
      <alignment horizontal="left"/>
    </xf>
    <xf numFmtId="173" fontId="10" fillId="6" borderId="0" xfId="0" applyNumberFormat="1" applyFont="1" applyFill="1" applyBorder="1" applyAlignment="1"/>
    <xf numFmtId="174" fontId="13" fillId="2" borderId="0" xfId="0" applyNumberFormat="1" applyFont="1" applyFill="1" applyBorder="1" applyAlignment="1" applyProtection="1">
      <protection locked="0"/>
    </xf>
    <xf numFmtId="2" fontId="11" fillId="5" borderId="23" xfId="0" applyNumberFormat="1" applyFont="1" applyFill="1" applyBorder="1" applyAlignment="1">
      <alignment horizontal="right"/>
    </xf>
    <xf numFmtId="2" fontId="11" fillId="5" borderId="0" xfId="0" applyNumberFormat="1" applyFont="1" applyFill="1" applyBorder="1" applyAlignment="1">
      <alignment horizontal="right"/>
    </xf>
    <xf numFmtId="2" fontId="17" fillId="8" borderId="25" xfId="0" applyNumberFormat="1" applyFont="1" applyFill="1" applyBorder="1" applyAlignment="1"/>
    <xf numFmtId="2" fontId="17" fillId="8" borderId="24" xfId="0" applyNumberFormat="1" applyFont="1" applyFill="1" applyBorder="1" applyAlignment="1"/>
    <xf numFmtId="2" fontId="17" fillId="8" borderId="26" xfId="0" applyNumberFormat="1" applyFont="1" applyFill="1" applyBorder="1" applyAlignment="1"/>
    <xf numFmtId="2" fontId="18" fillId="0" borderId="0" xfId="0" applyNumberFormat="1" applyFont="1" applyBorder="1" applyAlignment="1"/>
    <xf numFmtId="2" fontId="28" fillId="12" borderId="27" xfId="0" applyNumberFormat="1" applyFont="1" applyFill="1" applyBorder="1" applyAlignment="1"/>
    <xf numFmtId="2" fontId="29" fillId="12" borderId="28" xfId="0" applyNumberFormat="1" applyFont="1" applyFill="1" applyBorder="1" applyAlignment="1"/>
    <xf numFmtId="2" fontId="29" fillId="12" borderId="29" xfId="0" applyNumberFormat="1" applyFont="1" applyFill="1" applyBorder="1" applyAlignment="1"/>
    <xf numFmtId="0" fontId="31" fillId="9" borderId="27" xfId="0" applyNumberFormat="1" applyFont="1" applyFill="1" applyBorder="1" applyAlignment="1">
      <alignment horizontal="left"/>
    </xf>
    <xf numFmtId="2" fontId="36" fillId="9" borderId="28" xfId="0" applyNumberFormat="1" applyFont="1" applyFill="1" applyBorder="1" applyAlignment="1" applyProtection="1">
      <protection locked="0"/>
    </xf>
    <xf numFmtId="2" fontId="37" fillId="9" borderId="28" xfId="0" applyNumberFormat="1" applyFont="1" applyFill="1" applyBorder="1" applyAlignment="1"/>
    <xf numFmtId="2" fontId="37" fillId="9" borderId="19" xfId="0" applyNumberFormat="1" applyFont="1" applyFill="1" applyBorder="1" applyAlignment="1"/>
    <xf numFmtId="1" fontId="0" fillId="2" borderId="30" xfId="0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center"/>
    </xf>
    <xf numFmtId="172" fontId="1" fillId="2" borderId="30" xfId="0" applyNumberFormat="1" applyFont="1" applyFill="1" applyBorder="1" applyAlignment="1">
      <alignment horizontal="center"/>
    </xf>
    <xf numFmtId="2" fontId="31" fillId="9" borderId="27" xfId="0" applyNumberFormat="1" applyFont="1" applyFill="1" applyBorder="1" applyAlignment="1" applyProtection="1">
      <alignment horizontal="left"/>
      <protection locked="0"/>
    </xf>
    <xf numFmtId="2" fontId="34" fillId="9" borderId="28" xfId="0" applyNumberFormat="1" applyFont="1" applyFill="1" applyBorder="1" applyAlignment="1" applyProtection="1">
      <alignment horizontal="center"/>
      <protection locked="0"/>
    </xf>
    <xf numFmtId="2" fontId="34" fillId="9" borderId="19" xfId="0" applyNumberFormat="1" applyFont="1" applyFill="1" applyBorder="1" applyAlignment="1" applyProtection="1">
      <alignment horizontal="center"/>
      <protection locked="0"/>
    </xf>
    <xf numFmtId="2" fontId="37" fillId="9" borderId="27" xfId="0" applyNumberFormat="1" applyFont="1" applyFill="1" applyBorder="1" applyAlignment="1"/>
    <xf numFmtId="172" fontId="26" fillId="0" borderId="28" xfId="0" applyNumberFormat="1" applyFont="1" applyBorder="1" applyAlignment="1" applyProtection="1">
      <protection locked="0"/>
    </xf>
    <xf numFmtId="0" fontId="31" fillId="9" borderId="28" xfId="0" applyNumberFormat="1" applyFont="1" applyFill="1" applyBorder="1" applyAlignment="1">
      <alignment horizontal="left"/>
    </xf>
    <xf numFmtId="0" fontId="21" fillId="9" borderId="28" xfId="0" applyNumberFormat="1" applyFont="1" applyFill="1" applyBorder="1" applyAlignment="1">
      <alignment horizontal="center"/>
    </xf>
    <xf numFmtId="2" fontId="18" fillId="0" borderId="31" xfId="0" applyNumberFormat="1" applyFont="1" applyBorder="1" applyAlignment="1"/>
    <xf numFmtId="2" fontId="30" fillId="7" borderId="32" xfId="0" applyNumberFormat="1" applyFont="1" applyFill="1" applyBorder="1" applyAlignment="1">
      <alignment horizontal="center"/>
    </xf>
    <xf numFmtId="1" fontId="24" fillId="11" borderId="32" xfId="0" applyFont="1" applyFill="1" applyBorder="1" applyAlignment="1">
      <alignment horizontal="center"/>
    </xf>
    <xf numFmtId="175" fontId="24" fillId="11" borderId="32" xfId="0" applyNumberFormat="1" applyFont="1" applyFill="1" applyBorder="1" applyAlignment="1">
      <alignment horizontal="center"/>
    </xf>
    <xf numFmtId="172" fontId="26" fillId="0" borderId="33" xfId="0" applyNumberFormat="1" applyFont="1" applyBorder="1" applyAlignment="1" applyProtection="1">
      <protection locked="0"/>
    </xf>
    <xf numFmtId="172" fontId="26" fillId="0" borderId="27" xfId="0" applyNumberFormat="1" applyFont="1" applyBorder="1" applyAlignment="1" applyProtection="1">
      <protection locked="0"/>
    </xf>
    <xf numFmtId="172" fontId="26" fillId="0" borderId="19" xfId="0" applyNumberFormat="1" applyFont="1" applyBorder="1" applyAlignment="1" applyProtection="1">
      <protection locked="0"/>
    </xf>
    <xf numFmtId="2" fontId="2" fillId="3" borderId="34" xfId="0" applyNumberFormat="1" applyFont="1" applyFill="1" applyBorder="1" applyAlignment="1"/>
    <xf numFmtId="2" fontId="5" fillId="13" borderId="23" xfId="0" applyNumberFormat="1" applyFont="1" applyFill="1" applyBorder="1" applyAlignment="1"/>
    <xf numFmtId="2" fontId="20" fillId="0" borderId="23" xfId="0" applyNumberFormat="1" applyFont="1" applyBorder="1" applyAlignment="1"/>
    <xf numFmtId="0" fontId="40" fillId="0" borderId="23" xfId="0" applyNumberFormat="1" applyFont="1" applyBorder="1" applyAlignment="1"/>
    <xf numFmtId="2" fontId="1" fillId="15" borderId="23" xfId="0" applyNumberFormat="1" applyFont="1" applyFill="1" applyBorder="1" applyAlignment="1"/>
    <xf numFmtId="2" fontId="10" fillId="6" borderId="23" xfId="0" applyNumberFormat="1" applyFont="1" applyFill="1" applyBorder="1" applyAlignment="1"/>
    <xf numFmtId="2" fontId="18" fillId="0" borderId="23" xfId="0" applyNumberFormat="1" applyFont="1" applyBorder="1" applyAlignment="1"/>
    <xf numFmtId="2" fontId="18" fillId="0" borderId="35" xfId="0" applyNumberFormat="1" applyFont="1" applyBorder="1" applyAlignment="1"/>
    <xf numFmtId="2" fontId="19" fillId="9" borderId="23" xfId="0" applyNumberFormat="1" applyFont="1" applyFill="1" applyBorder="1" applyAlignment="1">
      <alignment horizontal="center"/>
    </xf>
    <xf numFmtId="2" fontId="27" fillId="9" borderId="23" xfId="0" applyNumberFormat="1" applyFont="1" applyFill="1" applyBorder="1" applyAlignment="1"/>
    <xf numFmtId="2" fontId="18" fillId="0" borderId="36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3"/>
  <sheetViews>
    <sheetView tabSelected="1" showOutlineSymbols="0" defaultGridColor="0" colorId="15" zoomScale="120" zoomScaleNormal="120" workbookViewId="0"/>
  </sheetViews>
  <sheetFormatPr defaultColWidth="7.7109375" defaultRowHeight="12.75"/>
  <cols>
    <col min="3" max="3" width="10.85546875" bestFit="1" customWidth="1"/>
    <col min="4" max="4" width="6.85546875" customWidth="1"/>
    <col min="5" max="5" width="5.42578125" customWidth="1"/>
    <col min="6" max="6" width="9.42578125" bestFit="1" customWidth="1"/>
    <col min="7" max="7" width="10.140625" customWidth="1"/>
    <col min="8" max="8" width="10.7109375" customWidth="1"/>
    <col min="9" max="11" width="8.7109375" customWidth="1"/>
  </cols>
  <sheetData>
    <row r="1" spans="1:19" ht="30.75" thickTop="1">
      <c r="A1" s="103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3"/>
      <c r="O1" s="3"/>
      <c r="P1" s="3"/>
      <c r="Q1" s="3"/>
      <c r="R1" s="3"/>
      <c r="S1" s="3"/>
    </row>
    <row r="2" spans="1:19" ht="18">
      <c r="A2" s="104" t="s">
        <v>76</v>
      </c>
      <c r="B2" s="39"/>
      <c r="C2" s="39"/>
      <c r="D2" s="39"/>
      <c r="E2" s="39"/>
      <c r="F2" s="39"/>
      <c r="G2" s="39"/>
      <c r="H2" s="39"/>
      <c r="I2" s="39"/>
      <c r="J2" s="39"/>
      <c r="K2" s="4"/>
      <c r="L2" s="2"/>
      <c r="M2" s="5"/>
      <c r="N2" s="5"/>
      <c r="O2" s="5"/>
      <c r="P2" s="5"/>
      <c r="Q2" s="5"/>
      <c r="R2" s="5"/>
      <c r="S2" s="5"/>
    </row>
    <row r="3" spans="1:19" ht="18">
      <c r="A3" s="104" t="s">
        <v>66</v>
      </c>
      <c r="B3" s="40"/>
      <c r="C3" s="40"/>
      <c r="D3" s="40"/>
      <c r="E3" s="40"/>
      <c r="F3" s="40"/>
      <c r="G3" s="40"/>
      <c r="H3" s="40"/>
      <c r="I3" s="40"/>
      <c r="J3" s="40"/>
      <c r="K3" s="6"/>
      <c r="L3" s="7"/>
      <c r="M3" s="9" t="s">
        <v>1</v>
      </c>
      <c r="N3" s="9"/>
      <c r="O3" s="9"/>
      <c r="P3" s="8" t="s">
        <v>2</v>
      </c>
      <c r="Q3" s="8" t="s">
        <v>3</v>
      </c>
      <c r="R3" s="8" t="s">
        <v>4</v>
      </c>
      <c r="S3" s="8" t="s">
        <v>5</v>
      </c>
    </row>
    <row r="4" spans="1:19" ht="13.5" thickBot="1">
      <c r="A4" s="105"/>
      <c r="B4" s="41"/>
      <c r="C4" s="41"/>
      <c r="D4" s="41"/>
      <c r="E4" s="41"/>
      <c r="F4" s="41"/>
      <c r="G4" s="41"/>
      <c r="H4" s="41"/>
      <c r="I4" s="41"/>
      <c r="J4" s="41"/>
      <c r="K4" s="64"/>
      <c r="L4" s="7"/>
      <c r="M4" s="9" t="s">
        <v>6</v>
      </c>
      <c r="N4" s="9" t="s">
        <v>7</v>
      </c>
      <c r="O4" s="9" t="s">
        <v>8</v>
      </c>
      <c r="P4" s="8" t="s">
        <v>9</v>
      </c>
      <c r="Q4" s="8" t="s">
        <v>9</v>
      </c>
      <c r="R4" s="8" t="s">
        <v>9</v>
      </c>
      <c r="S4" s="8" t="s">
        <v>10</v>
      </c>
    </row>
    <row r="5" spans="1:19" ht="15" customHeight="1" thickTop="1" thickBot="1">
      <c r="A5" s="42" t="s">
        <v>67</v>
      </c>
      <c r="B5" s="43"/>
      <c r="C5" s="43"/>
      <c r="D5" s="43"/>
      <c r="E5" s="43"/>
      <c r="F5" s="44" t="s">
        <v>68</v>
      </c>
      <c r="G5" s="44"/>
      <c r="H5" s="45"/>
      <c r="I5" s="61"/>
      <c r="J5" s="65"/>
      <c r="K5" s="66"/>
      <c r="L5" s="73"/>
      <c r="M5" s="14">
        <f t="shared" ref="M5:M13" si="0">IF($I$11="M",O5,N5)</f>
        <v>0</v>
      </c>
      <c r="N5" s="14">
        <v>0</v>
      </c>
      <c r="O5" s="14">
        <v>1</v>
      </c>
      <c r="P5" s="14"/>
      <c r="Q5" s="14" t="s">
        <v>11</v>
      </c>
      <c r="R5" s="14"/>
      <c r="S5" s="14"/>
    </row>
    <row r="6" spans="1:19" ht="13.5" thickBot="1">
      <c r="A6" s="46"/>
      <c r="B6" s="47"/>
      <c r="C6" s="47"/>
      <c r="D6" s="47"/>
      <c r="E6" s="47"/>
      <c r="F6" s="47"/>
      <c r="G6" s="47"/>
      <c r="H6" s="47"/>
      <c r="I6" s="60"/>
      <c r="J6" s="60"/>
      <c r="K6" s="11"/>
      <c r="L6" s="12"/>
      <c r="M6" s="17">
        <f t="shared" si="0"/>
        <v>6.7</v>
      </c>
      <c r="N6" s="17">
        <v>6.7</v>
      </c>
      <c r="O6" s="17">
        <v>21.5</v>
      </c>
      <c r="P6" s="17">
        <v>0.4</v>
      </c>
      <c r="Q6" s="17" t="e">
        <v>#VALUE!</v>
      </c>
      <c r="R6" s="17">
        <v>1</v>
      </c>
      <c r="S6" s="17" t="e">
        <v>#VALUE!</v>
      </c>
    </row>
    <row r="7" spans="1:19" ht="14.25" thickTop="1" thickBot="1">
      <c r="A7" s="106" t="s">
        <v>69</v>
      </c>
      <c r="B7" s="49"/>
      <c r="C7" s="50" t="s">
        <v>70</v>
      </c>
      <c r="D7" s="51"/>
      <c r="E7" s="52"/>
      <c r="F7" s="48"/>
      <c r="G7" s="53" t="s">
        <v>71</v>
      </c>
      <c r="H7" s="50" t="s">
        <v>12</v>
      </c>
      <c r="I7" s="51"/>
      <c r="J7" s="63"/>
      <c r="K7" s="62"/>
      <c r="L7" s="12"/>
      <c r="M7" s="17">
        <f t="shared" si="0"/>
        <v>1</v>
      </c>
      <c r="N7" s="17">
        <v>1</v>
      </c>
      <c r="O7" s="17">
        <v>1.8</v>
      </c>
      <c r="P7" s="17" t="e">
        <v>#VALUE!</v>
      </c>
      <c r="Q7" s="17" t="e">
        <v>#VALUE!</v>
      </c>
      <c r="R7" s="17">
        <v>0.5</v>
      </c>
      <c r="S7" s="17" t="e">
        <v>#VALUE!</v>
      </c>
    </row>
    <row r="8" spans="1:19" ht="14.25" thickTop="1" thickBot="1">
      <c r="A8" s="106" t="s">
        <v>72</v>
      </c>
      <c r="B8" s="49"/>
      <c r="C8" s="54" t="s">
        <v>73</v>
      </c>
      <c r="D8" s="55"/>
      <c r="E8" s="56"/>
      <c r="F8" s="57"/>
      <c r="G8" s="53" t="s">
        <v>74</v>
      </c>
      <c r="H8" s="58" t="s">
        <v>75</v>
      </c>
      <c r="I8" s="55"/>
      <c r="J8" s="52"/>
      <c r="K8" s="11"/>
      <c r="L8" s="12"/>
      <c r="M8" s="17">
        <f t="shared" si="0"/>
        <v>0</v>
      </c>
      <c r="N8" s="17">
        <v>0</v>
      </c>
      <c r="O8" s="17">
        <v>32</v>
      </c>
      <c r="P8" s="17">
        <v>0.4</v>
      </c>
      <c r="Q8" s="17" t="e">
        <v>#VALUE!</v>
      </c>
      <c r="R8" s="17">
        <v>0.3</v>
      </c>
      <c r="S8" s="17" t="e">
        <v>#VALUE!</v>
      </c>
    </row>
    <row r="9" spans="1:19" ht="13.5" thickTop="1">
      <c r="A9" s="107"/>
      <c r="B9" s="59"/>
      <c r="C9" s="60"/>
      <c r="D9" s="60"/>
      <c r="E9" s="60"/>
      <c r="F9" s="59"/>
      <c r="G9" s="59"/>
      <c r="H9" s="59"/>
      <c r="I9" s="60"/>
      <c r="J9" s="60"/>
      <c r="K9" s="11"/>
      <c r="L9" s="12"/>
      <c r="M9" s="17">
        <f t="shared" si="0"/>
        <v>1</v>
      </c>
      <c r="N9" s="17">
        <v>1</v>
      </c>
      <c r="O9" s="17">
        <v>3.2808398950131199</v>
      </c>
      <c r="P9" s="16">
        <v>0</v>
      </c>
      <c r="Q9" s="17" t="s">
        <v>13</v>
      </c>
      <c r="R9" s="15">
        <v>99999</v>
      </c>
      <c r="S9" s="17" t="s">
        <v>14</v>
      </c>
    </row>
    <row r="10" spans="1:19">
      <c r="A10" s="108"/>
      <c r="B10" s="62"/>
      <c r="C10" s="68"/>
      <c r="D10" s="69"/>
      <c r="E10" s="69"/>
      <c r="F10" s="62"/>
      <c r="G10" s="62"/>
      <c r="H10" s="62"/>
      <c r="I10" s="70"/>
      <c r="J10" s="69"/>
      <c r="K10" s="11"/>
      <c r="L10" s="12"/>
      <c r="M10" s="17">
        <f t="shared" si="0"/>
        <v>1</v>
      </c>
      <c r="N10" s="17">
        <v>1</v>
      </c>
      <c r="O10" s="17">
        <v>0.30480000000000002</v>
      </c>
      <c r="P10" s="17">
        <v>41</v>
      </c>
      <c r="Q10" s="17" t="s">
        <v>15</v>
      </c>
      <c r="R10" s="17"/>
      <c r="S10" s="17"/>
    </row>
    <row r="11" spans="1:19">
      <c r="A11" s="108"/>
      <c r="B11" s="62"/>
      <c r="C11" s="68"/>
      <c r="D11" s="69"/>
      <c r="E11" s="62"/>
      <c r="F11" s="71"/>
      <c r="G11" s="62"/>
      <c r="H11" s="62"/>
      <c r="I11" s="72"/>
      <c r="J11" s="62"/>
      <c r="K11" s="11"/>
      <c r="L11" s="12"/>
      <c r="M11" s="17">
        <f t="shared" si="0"/>
        <v>2.65</v>
      </c>
      <c r="N11" s="17">
        <v>2.65</v>
      </c>
      <c r="O11" s="15">
        <v>2650</v>
      </c>
      <c r="P11" s="17"/>
      <c r="Q11" s="17"/>
      <c r="R11" s="17"/>
      <c r="S11" s="17"/>
    </row>
    <row r="12" spans="1:19" ht="13.5" thickBot="1">
      <c r="A12" s="108"/>
      <c r="B12" s="11"/>
      <c r="C12" s="67"/>
      <c r="D12" s="62"/>
      <c r="E12" s="11"/>
      <c r="F12" s="11"/>
      <c r="G12" s="11"/>
      <c r="H12" s="11"/>
      <c r="I12" s="62"/>
      <c r="J12" s="10"/>
      <c r="K12" s="10"/>
      <c r="L12" s="12"/>
      <c r="M12" s="17">
        <f t="shared" si="0"/>
        <v>2.71</v>
      </c>
      <c r="N12" s="17">
        <v>2.71</v>
      </c>
      <c r="O12" s="15">
        <v>2710</v>
      </c>
      <c r="P12" s="17"/>
      <c r="Q12" s="17"/>
      <c r="R12" s="17"/>
      <c r="S12" s="17"/>
    </row>
    <row r="13" spans="1:19" ht="17.25" thickTop="1" thickBot="1">
      <c r="A13" s="79" t="s">
        <v>16</v>
      </c>
      <c r="B13" s="80"/>
      <c r="C13" s="80"/>
      <c r="D13" s="80"/>
      <c r="E13" s="80"/>
      <c r="F13" s="80"/>
      <c r="G13" s="80"/>
      <c r="H13" s="81"/>
      <c r="I13" s="75" t="s">
        <v>17</v>
      </c>
      <c r="J13" s="76"/>
      <c r="K13" s="77"/>
      <c r="L13" s="74"/>
      <c r="M13" s="17">
        <f t="shared" si="0"/>
        <v>1</v>
      </c>
      <c r="N13" s="17">
        <v>1</v>
      </c>
      <c r="O13" s="15">
        <v>1000</v>
      </c>
      <c r="P13" s="17"/>
      <c r="Q13" s="17"/>
      <c r="R13" s="17"/>
      <c r="S13" s="17"/>
    </row>
    <row r="14" spans="1:19" ht="13.5" thickTop="1">
      <c r="A14" s="109"/>
      <c r="C14" s="78"/>
      <c r="D14" s="78"/>
      <c r="E14" s="78"/>
      <c r="F14" s="78"/>
      <c r="G14" s="78"/>
      <c r="H14" s="78"/>
      <c r="I14" s="20" t="s">
        <v>18</v>
      </c>
      <c r="J14" s="21"/>
      <c r="K14" s="21"/>
      <c r="L14" s="12"/>
      <c r="M14" s="17"/>
      <c r="N14" s="17"/>
      <c r="O14" s="15"/>
      <c r="P14" s="17"/>
      <c r="Q14" s="17"/>
      <c r="R14" s="17"/>
      <c r="S14" s="17"/>
    </row>
    <row r="15" spans="1:19">
      <c r="A15" s="109" t="s">
        <v>19</v>
      </c>
      <c r="C15" s="23"/>
      <c r="D15" s="23"/>
      <c r="E15" s="23"/>
      <c r="F15" s="23"/>
      <c r="G15" s="23"/>
      <c r="H15" s="23"/>
      <c r="I15" s="20" t="s">
        <v>20</v>
      </c>
      <c r="J15" s="21"/>
      <c r="K15" s="21"/>
      <c r="L15" s="12"/>
      <c r="M15" s="17"/>
      <c r="N15" s="17"/>
      <c r="O15" s="15"/>
      <c r="P15" s="17"/>
      <c r="Q15" s="17"/>
      <c r="R15" s="17"/>
      <c r="S15" s="17"/>
    </row>
    <row r="16" spans="1:19">
      <c r="A16" s="110" t="s">
        <v>21</v>
      </c>
      <c r="C16" s="23"/>
      <c r="D16" s="23"/>
      <c r="E16" s="23"/>
      <c r="F16" s="23"/>
      <c r="G16" s="23"/>
      <c r="H16" s="23"/>
      <c r="I16" s="20"/>
      <c r="J16" s="21"/>
      <c r="K16" s="21"/>
      <c r="L16" s="12"/>
      <c r="M16" s="17"/>
      <c r="N16" s="17"/>
      <c r="O16" s="15"/>
      <c r="P16" s="17"/>
      <c r="Q16" s="17"/>
      <c r="R16" s="17"/>
      <c r="S16" s="17"/>
    </row>
    <row r="17" spans="1:19">
      <c r="A17" s="109" t="s">
        <v>22</v>
      </c>
      <c r="C17" s="23"/>
      <c r="D17" s="23"/>
      <c r="E17" s="23"/>
      <c r="F17" s="23"/>
      <c r="G17" s="23"/>
      <c r="H17" s="23"/>
      <c r="I17" s="20"/>
      <c r="J17" s="21"/>
      <c r="K17" s="21"/>
      <c r="L17" s="12"/>
      <c r="M17" s="17"/>
      <c r="N17" s="17"/>
      <c r="O17" s="15"/>
      <c r="P17" s="17"/>
      <c r="Q17" s="17"/>
      <c r="R17" s="17"/>
      <c r="S17" s="17"/>
    </row>
    <row r="18" spans="1:19">
      <c r="A18" s="109" t="s">
        <v>23</v>
      </c>
      <c r="C18" s="23"/>
      <c r="D18" s="23"/>
      <c r="E18" s="23"/>
      <c r="F18" s="23"/>
      <c r="G18" s="23"/>
      <c r="H18" s="23"/>
      <c r="I18" s="22"/>
      <c r="J18" s="22"/>
      <c r="K18" s="22"/>
      <c r="L18" s="12"/>
      <c r="M18" s="17"/>
      <c r="N18" s="17"/>
      <c r="O18" s="15"/>
      <c r="P18" s="17"/>
      <c r="Q18" s="17"/>
      <c r="R18" s="17"/>
      <c r="S18" s="17"/>
    </row>
    <row r="19" spans="1:19" ht="13.5" thickBot="1">
      <c r="A19" s="109"/>
      <c r="B19" s="23"/>
      <c r="C19" s="23"/>
      <c r="D19" s="23"/>
      <c r="E19" s="23"/>
      <c r="F19" s="23"/>
      <c r="G19" s="23"/>
      <c r="H19" s="23"/>
      <c r="I19" s="22"/>
      <c r="J19" s="22"/>
      <c r="K19" s="22"/>
      <c r="L19" s="12"/>
      <c r="M19" s="17"/>
      <c r="N19" s="17"/>
      <c r="O19" s="15"/>
      <c r="P19" s="17"/>
      <c r="Q19" s="17"/>
      <c r="R19" s="17"/>
      <c r="S19" s="17"/>
    </row>
    <row r="20" spans="1:19" ht="17.25" thickTop="1" thickBot="1">
      <c r="A20" s="82" t="s">
        <v>24</v>
      </c>
      <c r="B20" s="83"/>
      <c r="C20" s="83"/>
      <c r="D20" s="83"/>
      <c r="E20" s="83"/>
      <c r="F20" s="83"/>
      <c r="G20" s="83"/>
      <c r="H20" s="83"/>
      <c r="I20" s="84"/>
      <c r="J20" s="84"/>
      <c r="K20" s="85"/>
      <c r="L20" s="74"/>
      <c r="M20" s="17"/>
      <c r="N20" s="17"/>
      <c r="O20" s="15"/>
      <c r="P20" s="17"/>
      <c r="Q20" s="17"/>
      <c r="R20" s="17"/>
      <c r="S20" s="17"/>
    </row>
    <row r="21" spans="1:19" ht="13.5" thickTop="1">
      <c r="A21" s="111" t="s">
        <v>25</v>
      </c>
      <c r="B21" s="24" t="s">
        <v>26</v>
      </c>
      <c r="C21" s="24" t="s">
        <v>27</v>
      </c>
      <c r="D21" s="24" t="s">
        <v>28</v>
      </c>
      <c r="E21" s="24" t="s">
        <v>29</v>
      </c>
      <c r="F21" s="24" t="s">
        <v>30</v>
      </c>
      <c r="G21" s="24" t="s">
        <v>31</v>
      </c>
      <c r="H21" s="24"/>
      <c r="I21" s="25"/>
      <c r="J21" s="25"/>
      <c r="K21" s="25"/>
      <c r="L21" s="12"/>
      <c r="M21" s="17"/>
      <c r="N21" s="17"/>
      <c r="O21" s="15"/>
      <c r="P21" s="17"/>
      <c r="Q21" s="17"/>
      <c r="R21" s="17"/>
      <c r="S21" s="17"/>
    </row>
    <row r="22" spans="1:19" ht="13.5" thickBot="1">
      <c r="A22" s="111" t="s">
        <v>32</v>
      </c>
      <c r="B22" s="25" t="s">
        <v>9</v>
      </c>
      <c r="C22" s="25" t="s">
        <v>9</v>
      </c>
      <c r="D22" s="25" t="s">
        <v>33</v>
      </c>
      <c r="E22" s="25" t="s">
        <v>34</v>
      </c>
      <c r="F22" s="25"/>
      <c r="G22" s="25" t="s">
        <v>35</v>
      </c>
      <c r="H22" s="25"/>
      <c r="I22" s="25"/>
      <c r="J22" s="25"/>
      <c r="K22" s="25"/>
      <c r="L22" s="12"/>
      <c r="M22" s="17">
        <f>IF($I$11="M",O22,N22)</f>
        <v>162.6</v>
      </c>
      <c r="N22" s="17">
        <v>162.6</v>
      </c>
      <c r="O22" s="15">
        <v>2149</v>
      </c>
      <c r="P22" s="17"/>
      <c r="Q22" s="17"/>
      <c r="R22" s="17"/>
      <c r="S22" s="17"/>
    </row>
    <row r="23" spans="1:19" ht="14.25" thickTop="1" thickBot="1">
      <c r="A23" s="86">
        <v>2000</v>
      </c>
      <c r="B23" s="87">
        <v>0</v>
      </c>
      <c r="C23" s="87">
        <v>0.12</v>
      </c>
      <c r="D23" s="87" t="s">
        <v>36</v>
      </c>
      <c r="E23" s="87" t="s">
        <v>37</v>
      </c>
      <c r="F23" s="88">
        <v>0.01</v>
      </c>
      <c r="G23" s="86">
        <v>42</v>
      </c>
      <c r="H23" s="26"/>
      <c r="I23" s="26"/>
      <c r="J23" s="26"/>
      <c r="K23" s="26"/>
      <c r="L23" s="12"/>
      <c r="M23" s="17"/>
      <c r="N23" s="17"/>
      <c r="O23" s="15"/>
      <c r="P23" s="17"/>
      <c r="Q23" s="17"/>
      <c r="R23" s="17"/>
      <c r="S23" s="17"/>
    </row>
    <row r="24" spans="1:19" ht="14.25" thickTop="1" thickBot="1">
      <c r="A24" s="109"/>
      <c r="C24" s="23"/>
      <c r="D24" s="23"/>
      <c r="H24" s="23"/>
      <c r="I24" s="19"/>
      <c r="J24" s="19"/>
      <c r="K24" s="19"/>
      <c r="L24" s="12"/>
      <c r="M24" s="17">
        <f>IF($I$11="M",O24,N24)</f>
        <v>162.6</v>
      </c>
      <c r="N24" s="17">
        <v>162.6</v>
      </c>
      <c r="O24" s="17">
        <v>2.149</v>
      </c>
      <c r="P24" s="17"/>
      <c r="Q24" s="17"/>
      <c r="R24" s="17"/>
      <c r="S24" s="17"/>
    </row>
    <row r="25" spans="1:19" ht="17.25" thickTop="1" thickBot="1">
      <c r="A25" s="89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1"/>
      <c r="L25" s="74"/>
      <c r="M25" s="17"/>
      <c r="N25" s="17"/>
      <c r="O25" s="16"/>
      <c r="P25" s="17"/>
      <c r="Q25" s="17"/>
      <c r="R25" s="17"/>
      <c r="S25" s="17"/>
    </row>
    <row r="26" spans="1:19" ht="13.5" thickTop="1">
      <c r="A26" s="112"/>
      <c r="B26" s="25" t="s">
        <v>39</v>
      </c>
      <c r="C26" s="25" t="s">
        <v>40</v>
      </c>
      <c r="D26" s="25" t="s">
        <v>41</v>
      </c>
      <c r="E26" s="25"/>
      <c r="F26" s="25"/>
      <c r="G26" s="25"/>
      <c r="H26" s="25"/>
      <c r="I26" s="34"/>
      <c r="J26" s="34"/>
      <c r="K26" s="34"/>
      <c r="L26" s="12"/>
      <c r="M26" s="17"/>
      <c r="N26" s="17"/>
      <c r="O26" s="16"/>
      <c r="P26" s="17"/>
      <c r="Q26" s="17"/>
      <c r="R26" s="17"/>
      <c r="S26" s="17"/>
    </row>
    <row r="27" spans="1:19">
      <c r="A27" s="112"/>
      <c r="B27" s="25" t="s">
        <v>42</v>
      </c>
      <c r="C27" s="25" t="s">
        <v>42</v>
      </c>
      <c r="D27" s="25" t="s">
        <v>43</v>
      </c>
      <c r="E27" s="25"/>
      <c r="F27" s="25"/>
      <c r="G27" s="25"/>
      <c r="H27" s="25"/>
      <c r="I27" s="34"/>
      <c r="J27" s="34"/>
      <c r="K27" s="34"/>
      <c r="L27" s="12"/>
      <c r="M27" s="17"/>
      <c r="N27" s="17"/>
      <c r="O27" s="16"/>
      <c r="P27" s="17"/>
      <c r="Q27" s="17"/>
      <c r="R27" s="17"/>
      <c r="S27" s="17"/>
    </row>
    <row r="28" spans="1:19">
      <c r="A28" s="109" t="s">
        <v>44</v>
      </c>
      <c r="B28" s="28">
        <v>656</v>
      </c>
      <c r="C28" s="29">
        <f>1.6*DTCW</f>
        <v>1049.6000000000001</v>
      </c>
      <c r="D28" s="29">
        <v>1000</v>
      </c>
      <c r="E28" s="27" t="s">
        <v>45</v>
      </c>
      <c r="G28" s="38"/>
      <c r="H28" s="36"/>
      <c r="I28" s="23"/>
      <c r="J28" s="23"/>
      <c r="K28" s="23"/>
      <c r="L28" s="12"/>
      <c r="M28" s="17"/>
      <c r="N28" s="17"/>
      <c r="O28" s="16"/>
      <c r="P28" s="17"/>
      <c r="Q28" s="17"/>
      <c r="R28" s="17"/>
      <c r="S28" s="17"/>
    </row>
    <row r="29" spans="1:19">
      <c r="A29" s="113" t="s">
        <v>46</v>
      </c>
      <c r="B29" s="28">
        <v>200</v>
      </c>
      <c r="C29" s="29">
        <f>1.7*DTCSH</f>
        <v>340</v>
      </c>
      <c r="D29" s="29">
        <v>2700</v>
      </c>
      <c r="E29" s="27" t="s">
        <v>47</v>
      </c>
      <c r="G29" s="38"/>
      <c r="H29" s="36"/>
      <c r="I29" s="23"/>
      <c r="J29" s="23"/>
      <c r="K29" s="23"/>
      <c r="L29" s="12"/>
      <c r="M29" s="17"/>
      <c r="N29" s="17"/>
      <c r="O29" s="16"/>
      <c r="P29" s="17"/>
      <c r="Q29" s="17"/>
      <c r="R29" s="17"/>
      <c r="S29" s="17"/>
    </row>
    <row r="30" spans="1:19">
      <c r="A30" s="113" t="s">
        <v>48</v>
      </c>
      <c r="B30" s="32">
        <f>IF(FLUIDTYPE="W",DTCW,IF(FLUIDTYPE="O",610+4*G23,MAX(650,(1100*3.281-650)/3048*(3048-DEPTH)+650)))</f>
        <v>1667.4333333333334</v>
      </c>
      <c r="C30" s="33">
        <f>DTSW</f>
        <v>1049.6000000000001</v>
      </c>
      <c r="D30" s="33">
        <f>IF(FLUIDTYPE="W",DENSW,IF(FLUIDTYPE="O",8829.6/(131.5+G23)/62.4*1000,MIN(400,(0-400)/3048*(3048-DEPTH)+400)))</f>
        <v>262.46719160104988</v>
      </c>
      <c r="E30" s="37"/>
      <c r="F30" s="38"/>
      <c r="G30" s="38"/>
      <c r="H30" s="36"/>
      <c r="I30" s="23"/>
      <c r="J30" s="23"/>
      <c r="K30" s="23"/>
      <c r="L30" s="12"/>
      <c r="M30" s="17"/>
      <c r="N30" s="17"/>
      <c r="O30" s="16"/>
      <c r="P30" s="17"/>
      <c r="Q30" s="17"/>
      <c r="R30" s="17"/>
      <c r="S30" s="17"/>
    </row>
    <row r="31" spans="1:19">
      <c r="A31" s="113" t="s">
        <v>49</v>
      </c>
      <c r="B31" s="32">
        <f>IF(LITHTYPE="S",182,IF(LITHTYPE="L",155,144))</f>
        <v>144</v>
      </c>
      <c r="C31" s="33">
        <f>IF(LITHTYPE="S",182*1.6,IF(LITHTYPE="L",155*1.9,144*1.7))</f>
        <v>244.79999999999998</v>
      </c>
      <c r="D31" s="33">
        <f>IF(LITHTYPE="S",2650,IF(LITHTYPE="L",2710,2870))</f>
        <v>2870</v>
      </c>
      <c r="E31" s="37"/>
      <c r="F31" s="38"/>
      <c r="G31" s="38"/>
      <c r="H31" s="36"/>
      <c r="I31" s="23"/>
      <c r="J31" s="23"/>
      <c r="K31" s="23"/>
      <c r="L31" s="12"/>
      <c r="M31" s="17"/>
      <c r="N31" s="17"/>
      <c r="O31" s="16"/>
      <c r="P31" s="17"/>
      <c r="Q31" s="17"/>
      <c r="R31" s="17"/>
      <c r="S31" s="17"/>
    </row>
    <row r="32" spans="1:19" ht="13.5" thickBot="1">
      <c r="A32" s="109"/>
      <c r="B32" s="18"/>
      <c r="C32" s="23"/>
      <c r="D32" s="23"/>
      <c r="E32" s="23"/>
      <c r="F32" s="23"/>
      <c r="G32" s="23"/>
      <c r="H32" s="22"/>
      <c r="I32" s="23"/>
      <c r="J32" s="23"/>
      <c r="K32" s="23"/>
      <c r="L32" s="12"/>
      <c r="M32" s="17"/>
      <c r="N32" s="17"/>
      <c r="O32" s="16"/>
      <c r="P32" s="17"/>
      <c r="Q32" s="17"/>
      <c r="R32" s="17"/>
      <c r="S32" s="17"/>
    </row>
    <row r="33" spans="1:19" ht="17.25" thickTop="1" thickBot="1">
      <c r="A33" s="92" t="s">
        <v>50</v>
      </c>
      <c r="B33" s="83"/>
      <c r="C33" s="83"/>
      <c r="D33" s="84"/>
      <c r="E33" s="93"/>
      <c r="F33" s="94"/>
      <c r="G33" s="94" t="s">
        <v>51</v>
      </c>
      <c r="H33" s="95"/>
      <c r="I33" s="84"/>
      <c r="J33" s="84"/>
      <c r="K33" s="85"/>
      <c r="L33" s="74"/>
      <c r="M33" s="17"/>
      <c r="N33" s="17"/>
      <c r="O33" s="16"/>
      <c r="P33" s="17"/>
      <c r="Q33" s="17"/>
      <c r="R33" s="17"/>
      <c r="S33" s="17"/>
    </row>
    <row r="34" spans="1:19" ht="14.25" thickTop="1" thickBot="1">
      <c r="A34" s="112"/>
      <c r="B34" s="30" t="s">
        <v>77</v>
      </c>
      <c r="C34" s="31"/>
      <c r="D34" s="31"/>
      <c r="E34" s="25" t="s">
        <v>39</v>
      </c>
      <c r="F34" s="25" t="s">
        <v>40</v>
      </c>
      <c r="G34" s="25" t="s">
        <v>41</v>
      </c>
      <c r="H34" s="25" t="s">
        <v>52</v>
      </c>
      <c r="I34" s="34"/>
      <c r="J34" s="34"/>
      <c r="K34" s="34"/>
      <c r="L34" s="12"/>
      <c r="M34" s="17"/>
      <c r="N34" s="17"/>
      <c r="O34" s="16"/>
      <c r="P34" s="17"/>
      <c r="Q34" s="17"/>
      <c r="R34" s="17"/>
      <c r="S34" s="17"/>
    </row>
    <row r="35" spans="1:19" ht="14.25" thickTop="1" thickBot="1">
      <c r="A35" s="109" t="s">
        <v>53</v>
      </c>
      <c r="B35" s="97">
        <f>SW^0.2</f>
        <v>0.60826299850229115</v>
      </c>
      <c r="C35" s="96" t="s">
        <v>54</v>
      </c>
      <c r="E35" s="98">
        <f>PHI*SXO*DTCW+PHI*(1-SXO)*DTCHY+VSH*DTCSH+(1-PHI-VSH)*DTCMA</f>
        <v>252.98590334577992</v>
      </c>
      <c r="F35" s="98">
        <f>PHI*SXO*DTSW+PHI*(1-SXO)*DTSHY+VSH*DTSSH+(1-PHI-VSH)*DTSMA</f>
        <v>341.37599999999998</v>
      </c>
      <c r="G35" s="98">
        <f>PHI*SXO*DENSW+PHI*(1-SXO)*DENSHY+VSH*DENSSH+(1-PHI-VSH)*DENSMA</f>
        <v>2610.9297330957934</v>
      </c>
      <c r="H35" s="99">
        <f>(2710-G35)/1710</f>
        <v>5.7935828598951238E-2</v>
      </c>
      <c r="I35" s="78" t="s">
        <v>55</v>
      </c>
      <c r="J35" s="23"/>
      <c r="K35" s="23"/>
      <c r="L35" s="12" t="s">
        <v>56</v>
      </c>
      <c r="M35" s="17">
        <f>IF($I$11="M",O35,N35)</f>
        <v>4.5304645133198704</v>
      </c>
      <c r="N35" s="17">
        <v>4.5304645133198704</v>
      </c>
      <c r="O35" s="16">
        <v>175.868055555556</v>
      </c>
      <c r="P35" s="17"/>
      <c r="Q35" s="17"/>
      <c r="R35" s="17"/>
      <c r="S35" s="17"/>
    </row>
    <row r="36" spans="1:19" ht="14.25" thickTop="1" thickBot="1">
      <c r="A36" s="109" t="s">
        <v>57</v>
      </c>
      <c r="B36" s="97">
        <f>IF(FLUIDTYPE="W",1,MIN(1,KBUCKL/(PHI+0.0001)))</f>
        <v>8.3263946711074108E-2</v>
      </c>
      <c r="C36" s="96" t="s">
        <v>58</v>
      </c>
      <c r="E36" s="98">
        <f>PHI*SW*DTCW+PHI*(1-SW)*DTCHY+VSH*DTCSH+(1-PHI-VSH)*DTCMA</f>
        <v>316.70608825978354</v>
      </c>
      <c r="F36" s="98">
        <f>PHI*SW*DTSW+PHI*(1-SW)*DTSHY+VSH*DTSSH+(1-PHI-VSH)*DTSMA</f>
        <v>341.37599999999998</v>
      </c>
      <c r="G36" s="98">
        <f>PHI*SW*DENSW+PHI*(1-SW)*DENSHY+VSH*DENSSH+(1-PHI-VSH)*DENSMA</f>
        <v>2564.4652500868697</v>
      </c>
      <c r="H36" s="99">
        <f>(2710-G36)/1710</f>
        <v>8.5108040884871533E-2</v>
      </c>
      <c r="I36" s="78" t="s">
        <v>59</v>
      </c>
      <c r="J36" s="23"/>
      <c r="K36" s="23"/>
      <c r="L36" s="12"/>
      <c r="M36" s="17"/>
      <c r="N36" s="13"/>
      <c r="O36" s="13"/>
      <c r="P36" s="17"/>
      <c r="Q36" s="17"/>
      <c r="R36" s="17"/>
      <c r="S36" s="17"/>
    </row>
    <row r="37" spans="1:19" ht="14.25" thickTop="1" thickBot="1">
      <c r="A37" s="109" t="s">
        <v>60</v>
      </c>
      <c r="B37" s="97">
        <v>1</v>
      </c>
      <c r="C37" s="96" t="s">
        <v>61</v>
      </c>
      <c r="D37" s="100"/>
      <c r="E37" s="98">
        <f>PHI*SW_100*DTCW+PHI*(1-SW_100)*DTCHY+VSH*DTCSH+(1-PHI-VSH)*DTCMA</f>
        <v>205.44</v>
      </c>
      <c r="F37" s="98">
        <f>PHI*SW_100*DTSW+PHI*(1-SW_100)*DTSHY+VSH*DTSSH+(1-PHI-VSH)*DTSMA</f>
        <v>341.37599999999998</v>
      </c>
      <c r="G37" s="98">
        <f>PHI*SW_100*DENSW+PHI*(1-SW_100)*DENSHY+VSH*DENSSH+(1-PHI-VSH)*DENSMA</f>
        <v>2645.6</v>
      </c>
      <c r="H37" s="99">
        <f>(2710-DENS)/1710</f>
        <v>3.7660818713450346E-2</v>
      </c>
      <c r="I37" s="78" t="s">
        <v>62</v>
      </c>
      <c r="J37" s="23"/>
      <c r="K37" s="23"/>
      <c r="L37" s="12"/>
      <c r="M37" s="17"/>
      <c r="N37" s="13"/>
      <c r="O37" s="13"/>
      <c r="P37" s="17"/>
      <c r="Q37" s="17"/>
      <c r="R37" s="17"/>
      <c r="S37" s="17"/>
    </row>
    <row r="38" spans="1:19" ht="13.5" thickTop="1">
      <c r="A38" s="109"/>
      <c r="B38" s="78"/>
      <c r="C38" s="78"/>
      <c r="D38" s="78"/>
      <c r="E38" s="78"/>
      <c r="F38" s="78"/>
      <c r="G38" s="78"/>
      <c r="H38" s="78"/>
      <c r="I38" s="23"/>
      <c r="J38" s="23"/>
      <c r="K38" s="23"/>
      <c r="L38" s="12"/>
      <c r="M38" s="17"/>
      <c r="N38" s="13"/>
      <c r="O38" s="13"/>
      <c r="P38" s="17"/>
      <c r="Q38" s="17"/>
      <c r="R38" s="17"/>
      <c r="S38" s="17"/>
    </row>
    <row r="39" spans="1:19">
      <c r="A39" s="109" t="s">
        <v>63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12"/>
      <c r="M39" s="17"/>
      <c r="N39" s="13"/>
      <c r="O39" s="13"/>
      <c r="P39" s="17"/>
      <c r="Q39" s="17"/>
      <c r="R39" s="17"/>
      <c r="S39" s="17"/>
    </row>
    <row r="40" spans="1:19">
      <c r="A40" s="109" t="s">
        <v>64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12"/>
      <c r="M40" s="17"/>
      <c r="N40" s="13"/>
      <c r="O40" s="13"/>
      <c r="P40" s="17"/>
      <c r="Q40" s="17"/>
      <c r="R40" s="17"/>
      <c r="S40" s="17"/>
    </row>
    <row r="41" spans="1:19" ht="13.5" thickBot="1">
      <c r="A41" s="112"/>
      <c r="B41" s="35"/>
      <c r="C41" s="31"/>
      <c r="D41" s="31"/>
      <c r="E41" s="34"/>
      <c r="F41" s="34"/>
      <c r="G41" s="34"/>
      <c r="H41" s="34"/>
      <c r="I41" s="34"/>
      <c r="J41" s="34"/>
      <c r="K41" s="34"/>
      <c r="L41" s="12"/>
      <c r="M41" s="17"/>
      <c r="N41" s="13"/>
      <c r="O41" s="13"/>
      <c r="P41" s="17"/>
      <c r="Q41" s="17"/>
      <c r="R41" s="17"/>
      <c r="S41" s="17"/>
    </row>
    <row r="42" spans="1:19" ht="14.25" thickTop="1" thickBot="1">
      <c r="A42" s="101"/>
      <c r="B42" s="93"/>
      <c r="C42" s="93"/>
      <c r="D42" s="93"/>
      <c r="E42" s="93"/>
      <c r="F42" s="93"/>
      <c r="G42" s="93"/>
      <c r="H42" s="93"/>
      <c r="I42" s="93"/>
      <c r="J42" s="93"/>
      <c r="K42" s="102"/>
    </row>
    <row r="43" spans="1:19" ht="13.5" thickTop="1"/>
  </sheetData>
  <mergeCells count="1">
    <mergeCell ref="F5:H5"/>
  </mergeCells>
  <phoneticPr fontId="0" type="noConversion"/>
  <hyperlinks>
    <hyperlink ref="F5" r:id="rId1"/>
  </hyperlinks>
  <pageMargins left="2.35" right="0.25" top="3.125" bottom="0.57499999999999996" header="0.5" footer="0.5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29</vt:i4>
      </vt:variant>
    </vt:vector>
  </HeadingPairs>
  <TitlesOfParts>
    <vt:vector size="30" baseType="lpstr">
      <vt:lpstr>4metamodl</vt:lpstr>
      <vt:lpstr>ANSWERS</vt:lpstr>
      <vt:lpstr>DENS</vt:lpstr>
      <vt:lpstr>DENSHY</vt:lpstr>
      <vt:lpstr>DENSMA</vt:lpstr>
      <vt:lpstr>DENSSH</vt:lpstr>
      <vt:lpstr>DENSW</vt:lpstr>
      <vt:lpstr>DEPTH</vt:lpstr>
      <vt:lpstr>DTC</vt:lpstr>
      <vt:lpstr>DTCHY</vt:lpstr>
      <vt:lpstr>DTCMA</vt:lpstr>
      <vt:lpstr>DTCSH</vt:lpstr>
      <vt:lpstr>DTCW</vt:lpstr>
      <vt:lpstr>DTS</vt:lpstr>
      <vt:lpstr>DTSHY</vt:lpstr>
      <vt:lpstr>DTSMA</vt:lpstr>
      <vt:lpstr>DTSSH</vt:lpstr>
      <vt:lpstr>DTSW</vt:lpstr>
      <vt:lpstr>FLUIDTYPE</vt:lpstr>
      <vt:lpstr>HEADER</vt:lpstr>
      <vt:lpstr>KBUCKL</vt:lpstr>
      <vt:lpstr>LITHTYPE</vt:lpstr>
      <vt:lpstr>LOGO</vt:lpstr>
      <vt:lpstr>PARAMETERS</vt:lpstr>
      <vt:lpstr>PHI</vt:lpstr>
      <vt:lpstr>RAW_DATA</vt:lpstr>
      <vt:lpstr>SW</vt:lpstr>
      <vt:lpstr>SW_100</vt:lpstr>
      <vt:lpstr>SXO</vt:lpstr>
      <vt:lpstr>VSH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2018-10-01T21:39:23Z</dcterms:created>
  <dcterms:modified xsi:type="dcterms:W3CDTF">2018-10-01T22:58:15Z</dcterms:modified>
</cp:coreProperties>
</file>