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300" windowWidth="18840" windowHeight="9000"/>
  </bookViews>
  <sheets>
    <sheet name="A" sheetId="1" r:id="rId1"/>
  </sheets>
  <calcPr calcId="144525"/>
</workbook>
</file>

<file path=xl/calcChain.xml><?xml version="1.0" encoding="utf-8"?>
<calcChain xmlns="http://schemas.openxmlformats.org/spreadsheetml/2006/main">
  <c r="L25" i="1" l="1"/>
  <c r="S33" i="1" l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S32" i="1"/>
  <c r="T31" i="1"/>
  <c r="S31" i="1"/>
  <c r="L6" i="1"/>
  <c r="L7" i="1"/>
  <c r="L8" i="1"/>
  <c r="L9" i="1"/>
  <c r="L10" i="1"/>
  <c r="L11" i="1"/>
  <c r="L12" i="1"/>
  <c r="L13" i="1"/>
  <c r="L14" i="1"/>
  <c r="L15" i="1"/>
  <c r="L16" i="1"/>
  <c r="D17" i="1"/>
  <c r="L17" i="1"/>
  <c r="L18" i="1"/>
  <c r="L19" i="1"/>
  <c r="L20" i="1"/>
  <c r="L21" i="1"/>
  <c r="L22" i="1"/>
  <c r="L23" i="1"/>
  <c r="L24" i="1"/>
  <c r="AA30" i="1"/>
  <c r="D31" i="1"/>
  <c r="E31" i="1"/>
  <c r="F31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H31" i="1"/>
  <c r="H32" i="1"/>
  <c r="I31" i="1"/>
  <c r="I32" i="1"/>
  <c r="J31" i="1"/>
  <c r="J32" i="1"/>
  <c r="K31" i="1"/>
  <c r="L31" i="1"/>
  <c r="M31" i="1"/>
  <c r="N31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P31" i="1"/>
  <c r="P32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R31" i="1"/>
  <c r="R32" i="1"/>
  <c r="Y31" i="1"/>
  <c r="Z31" i="1"/>
  <c r="U31" i="1"/>
  <c r="V31" i="1"/>
  <c r="W31" i="1"/>
  <c r="X31" i="1"/>
  <c r="AA31" i="1"/>
  <c r="AB31" i="1"/>
  <c r="AC31" i="1"/>
  <c r="D32" i="1"/>
  <c r="D33" i="1"/>
  <c r="D34" i="1"/>
  <c r="D35" i="1"/>
  <c r="D36" i="1"/>
  <c r="D37" i="1"/>
  <c r="E32" i="1"/>
  <c r="E33" i="1"/>
  <c r="E34" i="1"/>
  <c r="E35" i="1"/>
  <c r="E36" i="1"/>
  <c r="E37" i="1"/>
  <c r="F32" i="1"/>
  <c r="F33" i="1"/>
  <c r="K32" i="1"/>
  <c r="K33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M32" i="1"/>
  <c r="M33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Y32" i="1"/>
  <c r="Z32" i="1"/>
  <c r="AA32" i="1"/>
  <c r="AB32" i="1"/>
  <c r="AC32" i="1"/>
  <c r="H33" i="1"/>
  <c r="H34" i="1"/>
  <c r="H35" i="1"/>
  <c r="H36" i="1"/>
  <c r="I33" i="1"/>
  <c r="I34" i="1"/>
  <c r="I35" i="1"/>
  <c r="I36" i="1"/>
  <c r="J33" i="1"/>
  <c r="J34" i="1"/>
  <c r="P33" i="1"/>
  <c r="P34" i="1"/>
  <c r="R33" i="1"/>
  <c r="R34" i="1"/>
  <c r="R35" i="1"/>
  <c r="R36" i="1"/>
  <c r="R37" i="1"/>
  <c r="Y33" i="1"/>
  <c r="Z33" i="1"/>
  <c r="AA33" i="1"/>
  <c r="AB33" i="1"/>
  <c r="AC33" i="1"/>
  <c r="F34" i="1"/>
  <c r="F35" i="1"/>
  <c r="F36" i="1"/>
  <c r="F37" i="1"/>
  <c r="F38" i="1"/>
  <c r="F39" i="1"/>
  <c r="F40" i="1"/>
  <c r="F41" i="1"/>
  <c r="F42" i="1"/>
  <c r="F43" i="1"/>
  <c r="F44" i="1"/>
  <c r="K34" i="1"/>
  <c r="K35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Y34" i="1"/>
  <c r="Z34" i="1"/>
  <c r="AA34" i="1"/>
  <c r="AB34" i="1"/>
  <c r="AC34" i="1"/>
  <c r="J35" i="1"/>
  <c r="J36" i="1"/>
  <c r="J37" i="1"/>
  <c r="J38" i="1"/>
  <c r="J39" i="1"/>
  <c r="J40" i="1"/>
  <c r="J41" i="1"/>
  <c r="J42" i="1"/>
  <c r="J43" i="1"/>
  <c r="J44" i="1"/>
  <c r="J45" i="1"/>
  <c r="J46" i="1"/>
  <c r="P35" i="1"/>
  <c r="P36" i="1"/>
  <c r="P37" i="1"/>
  <c r="P38" i="1"/>
  <c r="P39" i="1"/>
  <c r="P40" i="1"/>
  <c r="Y35" i="1"/>
  <c r="Z35" i="1"/>
  <c r="AA35" i="1"/>
  <c r="AB35" i="1"/>
  <c r="AC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Y36" i="1"/>
  <c r="Z36" i="1"/>
  <c r="AA36" i="1"/>
  <c r="AB36" i="1"/>
  <c r="AC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Y37" i="1"/>
  <c r="Z37" i="1"/>
  <c r="AA37" i="1"/>
  <c r="AC37" i="1"/>
  <c r="D38" i="1"/>
  <c r="D39" i="1"/>
  <c r="E38" i="1"/>
  <c r="E39" i="1"/>
  <c r="E40" i="1"/>
  <c r="E41" i="1"/>
  <c r="E42" i="1"/>
  <c r="E43" i="1"/>
  <c r="E44" i="1"/>
  <c r="E45" i="1"/>
  <c r="R38" i="1"/>
  <c r="R39" i="1"/>
  <c r="R40" i="1"/>
  <c r="Y38" i="1"/>
  <c r="Z38" i="1"/>
  <c r="AA38" i="1"/>
  <c r="AC38" i="1"/>
  <c r="Y39" i="1"/>
  <c r="Z39" i="1"/>
  <c r="AA39" i="1"/>
  <c r="AC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Y40" i="1"/>
  <c r="Z40" i="1"/>
  <c r="AA40" i="1"/>
  <c r="AC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Y41" i="1"/>
  <c r="Z41" i="1"/>
  <c r="AA41" i="1"/>
  <c r="AB41" i="1"/>
  <c r="AC41" i="1"/>
  <c r="Y42" i="1"/>
  <c r="Z42" i="1"/>
  <c r="AA42" i="1"/>
  <c r="AB42" i="1"/>
  <c r="AC42" i="1"/>
  <c r="Y43" i="1"/>
  <c r="Z43" i="1"/>
  <c r="AA43" i="1"/>
  <c r="AB43" i="1"/>
  <c r="AC43" i="1"/>
  <c r="Y44" i="1"/>
  <c r="Z44" i="1"/>
  <c r="AA44" i="1"/>
  <c r="AC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Y45" i="1"/>
  <c r="Z45" i="1"/>
  <c r="AA45" i="1"/>
  <c r="AB45" i="1"/>
  <c r="AC45" i="1"/>
  <c r="E46" i="1"/>
  <c r="E47" i="1"/>
  <c r="E48" i="1"/>
  <c r="E49" i="1"/>
  <c r="E50" i="1"/>
  <c r="E51" i="1"/>
  <c r="Y46" i="1"/>
  <c r="Z46" i="1"/>
  <c r="AA46" i="1"/>
  <c r="AB46" i="1"/>
  <c r="AC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Y47" i="1"/>
  <c r="Z47" i="1"/>
  <c r="AA47" i="1"/>
  <c r="AB47" i="1"/>
  <c r="AC47" i="1"/>
  <c r="Y48" i="1"/>
  <c r="Z48" i="1"/>
  <c r="AA48" i="1"/>
  <c r="AB48" i="1"/>
  <c r="AC48" i="1"/>
  <c r="Y49" i="1"/>
  <c r="Z49" i="1"/>
  <c r="AA49" i="1"/>
  <c r="AC49" i="1"/>
  <c r="Y50" i="1"/>
  <c r="Z50" i="1"/>
  <c r="AA50" i="1"/>
  <c r="AC50" i="1"/>
  <c r="Y51" i="1"/>
  <c r="Z51" i="1"/>
  <c r="AA51" i="1"/>
  <c r="AC51" i="1"/>
  <c r="E52" i="1"/>
  <c r="E53" i="1"/>
  <c r="E54" i="1"/>
  <c r="E55" i="1"/>
  <c r="E56" i="1"/>
  <c r="E57" i="1"/>
  <c r="E58" i="1"/>
  <c r="E59" i="1"/>
  <c r="E60" i="1"/>
  <c r="E61" i="1"/>
  <c r="E62" i="1"/>
  <c r="Y52" i="1"/>
  <c r="Z52" i="1"/>
  <c r="AA52" i="1"/>
  <c r="AC52" i="1"/>
  <c r="Y53" i="1"/>
  <c r="Z53" i="1"/>
  <c r="AA53" i="1"/>
  <c r="AB53" i="1"/>
  <c r="AC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Y54" i="1"/>
  <c r="Z54" i="1"/>
  <c r="AA54" i="1"/>
  <c r="AB54" i="1"/>
  <c r="AC54" i="1"/>
  <c r="Y55" i="1"/>
  <c r="Z55" i="1"/>
  <c r="AA55" i="1"/>
  <c r="AB55" i="1"/>
  <c r="AC55" i="1"/>
  <c r="Y56" i="1"/>
  <c r="Z56" i="1"/>
  <c r="AA56" i="1"/>
  <c r="AB56" i="1"/>
  <c r="AC56" i="1"/>
  <c r="Y57" i="1"/>
  <c r="Z57" i="1"/>
  <c r="AA57" i="1"/>
  <c r="AB57" i="1"/>
  <c r="AC57" i="1"/>
  <c r="Y58" i="1"/>
  <c r="Z58" i="1"/>
  <c r="AA58" i="1"/>
  <c r="AB58" i="1"/>
  <c r="AC58" i="1"/>
  <c r="Y59" i="1"/>
  <c r="Z59" i="1"/>
  <c r="AA59" i="1"/>
  <c r="AB59" i="1"/>
  <c r="AC59" i="1"/>
  <c r="Y60" i="1"/>
  <c r="Z60" i="1"/>
  <c r="AA60" i="1"/>
  <c r="AB60" i="1"/>
  <c r="AC60" i="1"/>
  <c r="Y61" i="1"/>
  <c r="Z61" i="1"/>
  <c r="AA61" i="1"/>
  <c r="AB61" i="1"/>
  <c r="AC61" i="1"/>
  <c r="Y62" i="1"/>
  <c r="Z62" i="1"/>
  <c r="AA62" i="1"/>
  <c r="AB62" i="1"/>
  <c r="AC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Y63" i="1"/>
  <c r="Z63" i="1"/>
  <c r="AA63" i="1"/>
  <c r="AB63" i="1"/>
  <c r="AC63" i="1"/>
  <c r="Y64" i="1"/>
  <c r="Z64" i="1"/>
  <c r="AA64" i="1"/>
  <c r="AB64" i="1"/>
  <c r="AC64" i="1"/>
  <c r="Y65" i="1"/>
  <c r="Z65" i="1"/>
  <c r="AA65" i="1"/>
  <c r="AB65" i="1"/>
  <c r="AC65" i="1"/>
  <c r="L66" i="1"/>
  <c r="L67" i="1"/>
  <c r="Y66" i="1"/>
  <c r="Z66" i="1"/>
  <c r="AA66" i="1"/>
  <c r="AB66" i="1"/>
  <c r="AC66" i="1"/>
  <c r="P67" i="1"/>
  <c r="P68" i="1"/>
  <c r="P69" i="1"/>
  <c r="P70" i="1"/>
  <c r="P71" i="1"/>
  <c r="P72" i="1"/>
  <c r="P73" i="1"/>
  <c r="P74" i="1"/>
  <c r="P75" i="1"/>
  <c r="P76" i="1"/>
  <c r="Y67" i="1"/>
  <c r="Z67" i="1"/>
  <c r="AA67" i="1"/>
  <c r="AC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Y68" i="1"/>
  <c r="Z68" i="1"/>
  <c r="AA68" i="1"/>
  <c r="AB68" i="1"/>
  <c r="AC68" i="1"/>
  <c r="Y69" i="1"/>
  <c r="Z69" i="1"/>
  <c r="AA69" i="1"/>
  <c r="AB69" i="1"/>
  <c r="AC69" i="1"/>
  <c r="Y70" i="1"/>
  <c r="Z70" i="1"/>
  <c r="AA70" i="1"/>
  <c r="AB70" i="1"/>
  <c r="AC70" i="1"/>
  <c r="Y71" i="1"/>
  <c r="Z71" i="1"/>
  <c r="AA71" i="1"/>
  <c r="AB71" i="1"/>
  <c r="AC71" i="1"/>
  <c r="Y72" i="1"/>
  <c r="Z72" i="1"/>
  <c r="AA72" i="1"/>
  <c r="AB72" i="1"/>
  <c r="AC72" i="1"/>
  <c r="Y73" i="1"/>
  <c r="Z73" i="1"/>
  <c r="AA73" i="1"/>
  <c r="AB73" i="1"/>
  <c r="AC73" i="1"/>
  <c r="Y74" i="1"/>
  <c r="Z74" i="1"/>
  <c r="AA74" i="1"/>
  <c r="AB74" i="1"/>
  <c r="AC74" i="1"/>
  <c r="Y75" i="1"/>
  <c r="Z75" i="1"/>
  <c r="AA75" i="1"/>
  <c r="AB75" i="1"/>
  <c r="AC75" i="1"/>
  <c r="Y76" i="1"/>
  <c r="Z76" i="1"/>
  <c r="AA76" i="1"/>
  <c r="AB76" i="1"/>
  <c r="AC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Y77" i="1"/>
  <c r="Z77" i="1"/>
  <c r="AA77" i="1"/>
  <c r="AB77" i="1"/>
  <c r="AB78" i="1"/>
  <c r="AC77" i="1"/>
  <c r="Y78" i="1"/>
  <c r="Z78" i="1"/>
  <c r="AA78" i="1"/>
  <c r="AC78" i="1"/>
  <c r="Y79" i="1"/>
  <c r="Z79" i="1"/>
  <c r="AA79" i="1"/>
  <c r="AB79" i="1"/>
  <c r="AC79" i="1"/>
  <c r="Y80" i="1"/>
  <c r="Z80" i="1"/>
  <c r="AA80" i="1"/>
  <c r="AB80" i="1"/>
  <c r="AC80" i="1"/>
  <c r="Y81" i="1"/>
  <c r="Z81" i="1"/>
  <c r="AA81" i="1"/>
  <c r="AB81" i="1"/>
  <c r="AC81" i="1"/>
  <c r="Y82" i="1"/>
  <c r="Z82" i="1"/>
  <c r="AA82" i="1"/>
  <c r="AB82" i="1"/>
  <c r="AC82" i="1"/>
  <c r="Y83" i="1"/>
  <c r="Z83" i="1"/>
  <c r="AA83" i="1"/>
  <c r="AC83" i="1"/>
  <c r="Y84" i="1"/>
  <c r="Z84" i="1"/>
  <c r="AA84" i="1"/>
  <c r="AB84" i="1"/>
  <c r="AC84" i="1"/>
  <c r="Y85" i="1"/>
  <c r="Z85" i="1"/>
  <c r="AA85" i="1"/>
  <c r="AB85" i="1"/>
  <c r="AC85" i="1"/>
  <c r="Y86" i="1"/>
  <c r="Z86" i="1"/>
  <c r="AA86" i="1"/>
  <c r="AC86" i="1"/>
  <c r="Y87" i="1"/>
  <c r="Z87" i="1"/>
  <c r="AA87" i="1"/>
  <c r="AB87" i="1"/>
  <c r="AC87" i="1"/>
  <c r="Y88" i="1"/>
  <c r="Z88" i="1"/>
  <c r="AA88" i="1"/>
  <c r="AB88" i="1"/>
  <c r="AC88" i="1"/>
  <c r="Y89" i="1"/>
  <c r="Z89" i="1"/>
  <c r="AA89" i="1"/>
  <c r="AB89" i="1"/>
  <c r="AC89" i="1"/>
  <c r="Y90" i="1"/>
  <c r="Z90" i="1"/>
  <c r="AA90" i="1"/>
  <c r="AB90" i="1"/>
  <c r="AC90" i="1"/>
  <c r="Y91" i="1"/>
  <c r="Z91" i="1"/>
  <c r="AA91" i="1"/>
  <c r="AB91" i="1"/>
  <c r="AC91" i="1"/>
  <c r="Y92" i="1"/>
  <c r="Z92" i="1"/>
  <c r="AA92" i="1"/>
  <c r="AB92" i="1"/>
  <c r="AC92" i="1"/>
  <c r="Y93" i="1"/>
  <c r="Z93" i="1"/>
  <c r="AA93" i="1"/>
  <c r="AB93" i="1"/>
  <c r="AC93" i="1"/>
  <c r="Y94" i="1"/>
  <c r="Z94" i="1"/>
  <c r="AA94" i="1"/>
  <c r="AB94" i="1"/>
  <c r="AC94" i="1"/>
  <c r="Y95" i="1"/>
  <c r="Z95" i="1"/>
  <c r="AA95" i="1"/>
  <c r="AB95" i="1"/>
  <c r="AC95" i="1"/>
  <c r="Y96" i="1"/>
  <c r="Z96" i="1"/>
  <c r="AA96" i="1"/>
  <c r="AB96" i="1"/>
  <c r="AC96" i="1"/>
  <c r="Y97" i="1"/>
  <c r="Z97" i="1"/>
  <c r="AA97" i="1"/>
  <c r="AB97" i="1"/>
  <c r="AC97" i="1"/>
  <c r="Y98" i="1"/>
  <c r="Z98" i="1"/>
  <c r="AA98" i="1"/>
  <c r="AB98" i="1"/>
  <c r="AC98" i="1"/>
  <c r="Y99" i="1"/>
  <c r="Z99" i="1"/>
  <c r="AA99" i="1"/>
  <c r="AB99" i="1"/>
  <c r="AC99" i="1"/>
  <c r="Y100" i="1"/>
  <c r="Z100" i="1"/>
  <c r="AA100" i="1"/>
  <c r="AB100" i="1"/>
  <c r="AC100" i="1"/>
  <c r="Y101" i="1"/>
  <c r="Z101" i="1"/>
  <c r="AA101" i="1"/>
  <c r="AB101" i="1"/>
  <c r="AC101" i="1"/>
  <c r="Y102" i="1"/>
  <c r="Z102" i="1"/>
  <c r="AA102" i="1"/>
  <c r="AB102" i="1"/>
  <c r="AC102" i="1"/>
  <c r="Y103" i="1"/>
  <c r="Z103" i="1"/>
  <c r="AA103" i="1"/>
  <c r="AB103" i="1"/>
  <c r="AC103" i="1"/>
  <c r="Y104" i="1"/>
  <c r="Z104" i="1"/>
  <c r="AA104" i="1"/>
  <c r="AB104" i="1"/>
  <c r="AC104" i="1"/>
  <c r="Y105" i="1"/>
  <c r="Z105" i="1"/>
  <c r="AA105" i="1"/>
  <c r="AB105" i="1"/>
  <c r="AC105" i="1"/>
  <c r="Y106" i="1"/>
  <c r="Z106" i="1"/>
  <c r="AA106" i="1"/>
  <c r="AB106" i="1"/>
  <c r="AC106" i="1"/>
  <c r="Y107" i="1"/>
  <c r="Z107" i="1"/>
  <c r="AA107" i="1"/>
  <c r="AB107" i="1"/>
  <c r="AC107" i="1"/>
  <c r="Y108" i="1"/>
  <c r="Z108" i="1"/>
  <c r="AA108" i="1"/>
  <c r="AB108" i="1"/>
  <c r="AC108" i="1"/>
  <c r="Y109" i="1"/>
  <c r="Z109" i="1"/>
  <c r="AA109" i="1"/>
  <c r="AB109" i="1"/>
  <c r="AC109" i="1"/>
  <c r="Y110" i="1"/>
  <c r="Z110" i="1"/>
  <c r="AA110" i="1"/>
  <c r="AB110" i="1"/>
  <c r="AC110" i="1"/>
  <c r="Y111" i="1"/>
  <c r="Z111" i="1"/>
  <c r="AA111" i="1"/>
  <c r="AB111" i="1"/>
  <c r="AC111" i="1"/>
  <c r="Y112" i="1"/>
  <c r="Z112" i="1"/>
  <c r="AA112" i="1"/>
  <c r="AB112" i="1"/>
  <c r="AC112" i="1"/>
  <c r="Y113" i="1"/>
  <c r="Z113" i="1"/>
  <c r="AA113" i="1"/>
  <c r="AB113" i="1"/>
  <c r="AC113" i="1"/>
  <c r="Y114" i="1"/>
  <c r="Z114" i="1"/>
  <c r="AA114" i="1"/>
  <c r="AB114" i="1"/>
  <c r="AC114" i="1"/>
  <c r="Y115" i="1"/>
  <c r="Z115" i="1"/>
  <c r="AA115" i="1"/>
  <c r="AB115" i="1"/>
  <c r="AC115" i="1"/>
  <c r="Y116" i="1"/>
  <c r="Z116" i="1"/>
  <c r="AA116" i="1"/>
  <c r="AB116" i="1"/>
  <c r="AC116" i="1"/>
  <c r="Y117" i="1"/>
  <c r="Z117" i="1"/>
  <c r="AA117" i="1"/>
  <c r="AB117" i="1"/>
  <c r="AC117" i="1"/>
  <c r="Y118" i="1"/>
  <c r="Z118" i="1"/>
  <c r="AA118" i="1"/>
  <c r="AB118" i="1"/>
  <c r="AC118" i="1"/>
  <c r="Y119" i="1"/>
  <c r="Z119" i="1"/>
  <c r="AA119" i="1"/>
  <c r="AB119" i="1"/>
  <c r="AC119" i="1"/>
  <c r="Y120" i="1"/>
  <c r="Z120" i="1"/>
  <c r="AA120" i="1"/>
  <c r="AB120" i="1"/>
  <c r="AC120" i="1"/>
  <c r="Y121" i="1"/>
  <c r="Z121" i="1"/>
  <c r="AA121" i="1"/>
  <c r="AB121" i="1"/>
  <c r="AC121" i="1"/>
  <c r="Y122" i="1"/>
  <c r="Z122" i="1"/>
  <c r="AA122" i="1"/>
  <c r="AB122" i="1"/>
  <c r="AC122" i="1"/>
  <c r="Y123" i="1"/>
  <c r="Z123" i="1"/>
  <c r="AA123" i="1"/>
  <c r="AB123" i="1"/>
  <c r="AC123" i="1"/>
  <c r="Y124" i="1"/>
  <c r="Z124" i="1"/>
  <c r="AA124" i="1"/>
  <c r="AB124" i="1"/>
  <c r="AC124" i="1"/>
  <c r="AB86" i="1"/>
  <c r="AB83" i="1"/>
  <c r="F20" i="1"/>
  <c r="D18" i="1"/>
  <c r="F18" i="1"/>
  <c r="D21" i="1"/>
  <c r="F21" i="1"/>
  <c r="D19" i="1"/>
  <c r="F19" i="1"/>
  <c r="D20" i="1"/>
  <c r="X37" i="1"/>
  <c r="AB67" i="1"/>
  <c r="W32" i="1"/>
  <c r="AD31" i="1"/>
  <c r="AB49" i="1"/>
  <c r="V32" i="1"/>
  <c r="AE31" i="1"/>
  <c r="AB44" i="1"/>
  <c r="X34" i="1"/>
  <c r="X35" i="1"/>
  <c r="X36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AB37" i="1"/>
  <c r="X32" i="1"/>
  <c r="X33" i="1"/>
  <c r="X38" i="1"/>
  <c r="AB38" i="1"/>
  <c r="AD32" i="1"/>
  <c r="W33" i="1"/>
  <c r="AE32" i="1"/>
  <c r="V33" i="1"/>
  <c r="AB50" i="1"/>
  <c r="W34" i="1"/>
  <c r="AD33" i="1"/>
  <c r="AB51" i="1"/>
  <c r="X39" i="1"/>
  <c r="AB39" i="1"/>
  <c r="V34" i="1"/>
  <c r="AE33" i="1"/>
  <c r="X40" i="1"/>
  <c r="AB40" i="1"/>
  <c r="X41" i="1"/>
  <c r="X42" i="1"/>
  <c r="X43" i="1"/>
  <c r="X44" i="1"/>
  <c r="X45" i="1"/>
  <c r="X46" i="1"/>
  <c r="X47" i="1"/>
  <c r="X48" i="1"/>
  <c r="X49" i="1"/>
  <c r="X50" i="1"/>
  <c r="X51" i="1"/>
  <c r="AE34" i="1"/>
  <c r="V35" i="1"/>
  <c r="AB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52" i="1"/>
  <c r="AD34" i="1"/>
  <c r="W35" i="1"/>
  <c r="W36" i="1"/>
  <c r="AD35" i="1"/>
  <c r="V36" i="1"/>
  <c r="AE35" i="1"/>
  <c r="AE36" i="1"/>
  <c r="V37" i="1"/>
  <c r="W37" i="1"/>
  <c r="AD36" i="1"/>
  <c r="V38" i="1"/>
  <c r="AE37" i="1"/>
  <c r="W38" i="1"/>
  <c r="AD37" i="1"/>
  <c r="AD38" i="1"/>
  <c r="W39" i="1"/>
  <c r="AE38" i="1"/>
  <c r="V39" i="1"/>
  <c r="V40" i="1"/>
  <c r="AE39" i="1"/>
  <c r="W40" i="1"/>
  <c r="AD39" i="1"/>
  <c r="AD40" i="1"/>
  <c r="W41" i="1"/>
  <c r="AE40" i="1"/>
  <c r="V41" i="1"/>
  <c r="V42" i="1"/>
  <c r="AE41" i="1"/>
  <c r="W42" i="1"/>
  <c r="AD41" i="1"/>
  <c r="W43" i="1"/>
  <c r="AD42" i="1"/>
  <c r="AE42" i="1"/>
  <c r="V43" i="1"/>
  <c r="V44" i="1"/>
  <c r="AE43" i="1"/>
  <c r="W44" i="1"/>
  <c r="AD43" i="1"/>
  <c r="W45" i="1"/>
  <c r="AD44" i="1"/>
  <c r="V45" i="1"/>
  <c r="AE44" i="1"/>
  <c r="V46" i="1"/>
  <c r="AE45" i="1"/>
  <c r="W46" i="1"/>
  <c r="AD45" i="1"/>
  <c r="W47" i="1"/>
  <c r="AD46" i="1"/>
  <c r="AE46" i="1"/>
  <c r="V47" i="1"/>
  <c r="V48" i="1"/>
  <c r="AE47" i="1"/>
  <c r="W48" i="1"/>
  <c r="AD47" i="1"/>
  <c r="AD48" i="1"/>
  <c r="W49" i="1"/>
  <c r="V49" i="1"/>
  <c r="AE48" i="1"/>
  <c r="V50" i="1"/>
  <c r="AE49" i="1"/>
  <c r="W50" i="1"/>
  <c r="AD49" i="1"/>
  <c r="AD50" i="1"/>
  <c r="W51" i="1"/>
  <c r="AE50" i="1"/>
  <c r="V51" i="1"/>
  <c r="V52" i="1"/>
  <c r="AE51" i="1"/>
  <c r="AD51" i="1"/>
  <c r="W52" i="1"/>
  <c r="AD52" i="1"/>
  <c r="W53" i="1"/>
  <c r="AE52" i="1"/>
  <c r="V53" i="1"/>
  <c r="V54" i="1"/>
  <c r="AE53" i="1"/>
  <c r="AD53" i="1"/>
  <c r="W54" i="1"/>
  <c r="AD54" i="1"/>
  <c r="W55" i="1"/>
  <c r="V55" i="1"/>
  <c r="AE54" i="1"/>
  <c r="V56" i="1"/>
  <c r="AE55" i="1"/>
  <c r="AD55" i="1"/>
  <c r="W56" i="1"/>
  <c r="AD56" i="1"/>
  <c r="W57" i="1"/>
  <c r="V57" i="1"/>
  <c r="AE56" i="1"/>
  <c r="AE57" i="1"/>
  <c r="V58" i="1"/>
  <c r="AD57" i="1"/>
  <c r="W58" i="1"/>
  <c r="AD58" i="1"/>
  <c r="W59" i="1"/>
  <c r="AE58" i="1"/>
  <c r="V59" i="1"/>
  <c r="AE59" i="1"/>
  <c r="V60" i="1"/>
  <c r="AD59" i="1"/>
  <c r="W60" i="1"/>
  <c r="AD60" i="1"/>
  <c r="W61" i="1"/>
  <c r="AE60" i="1"/>
  <c r="V61" i="1"/>
  <c r="AE61" i="1"/>
  <c r="V62" i="1"/>
  <c r="AD61" i="1"/>
  <c r="W62" i="1"/>
  <c r="AD62" i="1"/>
  <c r="W63" i="1"/>
  <c r="AE62" i="1"/>
  <c r="V63" i="1"/>
  <c r="AD63" i="1"/>
  <c r="W64" i="1"/>
  <c r="V64" i="1"/>
  <c r="AE63" i="1"/>
  <c r="AE64" i="1"/>
  <c r="V65" i="1"/>
  <c r="AD64" i="1"/>
  <c r="W65" i="1"/>
  <c r="AD65" i="1"/>
  <c r="W66" i="1"/>
  <c r="V66" i="1"/>
  <c r="AE65" i="1"/>
  <c r="AE66" i="1"/>
  <c r="V67" i="1"/>
  <c r="W67" i="1"/>
  <c r="AD66" i="1"/>
  <c r="AD67" i="1"/>
  <c r="W68" i="1"/>
  <c r="V68" i="1"/>
  <c r="AE67" i="1"/>
  <c r="AE68" i="1"/>
  <c r="V69" i="1"/>
  <c r="W69" i="1"/>
  <c r="AD68" i="1"/>
  <c r="AD69" i="1"/>
  <c r="W70" i="1"/>
  <c r="V70" i="1"/>
  <c r="AE69" i="1"/>
  <c r="AE70" i="1"/>
  <c r="V71" i="1"/>
  <c r="W71" i="1"/>
  <c r="AD70" i="1"/>
  <c r="AD71" i="1"/>
  <c r="W72" i="1"/>
  <c r="V72" i="1"/>
  <c r="AE71" i="1"/>
  <c r="AE72" i="1"/>
  <c r="V73" i="1"/>
  <c r="W73" i="1"/>
  <c r="AD72" i="1"/>
  <c r="W74" i="1"/>
  <c r="AD73" i="1"/>
  <c r="V74" i="1"/>
  <c r="AE73" i="1"/>
  <c r="AE74" i="1"/>
  <c r="V75" i="1"/>
  <c r="W75" i="1"/>
  <c r="AD74" i="1"/>
  <c r="W76" i="1"/>
  <c r="AD75" i="1"/>
  <c r="AE75" i="1"/>
  <c r="V76" i="1"/>
  <c r="AE76" i="1"/>
  <c r="V77" i="1"/>
  <c r="W77" i="1"/>
  <c r="AD76" i="1"/>
  <c r="AD77" i="1"/>
  <c r="W78" i="1"/>
  <c r="AE77" i="1"/>
  <c r="V78" i="1"/>
  <c r="AE78" i="1"/>
  <c r="V79" i="1"/>
  <c r="W79" i="1"/>
  <c r="AD78" i="1"/>
  <c r="AD79" i="1"/>
  <c r="W80" i="1"/>
  <c r="V80" i="1"/>
  <c r="AE79" i="1"/>
  <c r="AE80" i="1"/>
  <c r="V81" i="1"/>
  <c r="W81" i="1"/>
  <c r="AD80" i="1"/>
  <c r="AD81" i="1"/>
  <c r="W82" i="1"/>
  <c r="V82" i="1"/>
  <c r="AE81" i="1"/>
  <c r="V83" i="1"/>
  <c r="AE82" i="1"/>
  <c r="W83" i="1"/>
  <c r="AD82" i="1"/>
  <c r="W84" i="1"/>
  <c r="AD83" i="1"/>
  <c r="V84" i="1"/>
  <c r="AE83" i="1"/>
  <c r="AE84" i="1"/>
  <c r="V85" i="1"/>
  <c r="W85" i="1"/>
  <c r="AD84" i="1"/>
  <c r="W86" i="1"/>
  <c r="AD85" i="1"/>
  <c r="AE85" i="1"/>
  <c r="V86" i="1"/>
  <c r="AE86" i="1"/>
  <c r="V87" i="1"/>
  <c r="W87" i="1"/>
  <c r="AD86" i="1"/>
  <c r="AD87" i="1"/>
  <c r="W88" i="1"/>
  <c r="V88" i="1"/>
  <c r="AE87" i="1"/>
  <c r="AE88" i="1"/>
  <c r="V89" i="1"/>
  <c r="W89" i="1"/>
  <c r="AD88" i="1"/>
  <c r="W90" i="1"/>
  <c r="AD89" i="1"/>
  <c r="V90" i="1"/>
  <c r="AE89" i="1"/>
  <c r="AE90" i="1"/>
  <c r="V91" i="1"/>
  <c r="W91" i="1"/>
  <c r="AD90" i="1"/>
  <c r="AD91" i="1"/>
  <c r="W92" i="1"/>
  <c r="V92" i="1"/>
  <c r="AE91" i="1"/>
  <c r="AE92" i="1"/>
  <c r="V93" i="1"/>
  <c r="W93" i="1"/>
  <c r="AD92" i="1"/>
  <c r="AD93" i="1"/>
  <c r="W94" i="1"/>
  <c r="AE93" i="1"/>
  <c r="V94" i="1"/>
  <c r="AE94" i="1"/>
  <c r="V95" i="1"/>
  <c r="W95" i="1"/>
  <c r="AD94" i="1"/>
  <c r="W96" i="1"/>
  <c r="AD95" i="1"/>
  <c r="V96" i="1"/>
  <c r="AE95" i="1"/>
  <c r="AE96" i="1"/>
  <c r="V97" i="1"/>
  <c r="W97" i="1"/>
  <c r="AD96" i="1"/>
  <c r="AD97" i="1"/>
  <c r="W98" i="1"/>
  <c r="AE97" i="1"/>
  <c r="V98" i="1"/>
  <c r="V99" i="1"/>
  <c r="AE98" i="1"/>
  <c r="W99" i="1"/>
  <c r="AD98" i="1"/>
  <c r="AD99" i="1"/>
  <c r="W100" i="1"/>
  <c r="AE99" i="1"/>
  <c r="V100" i="1"/>
  <c r="AD100" i="1"/>
  <c r="W101" i="1"/>
  <c r="V101" i="1"/>
  <c r="AE100" i="1"/>
  <c r="AD101" i="1"/>
  <c r="W102" i="1"/>
  <c r="AE101" i="1"/>
  <c r="V102" i="1"/>
  <c r="AD102" i="1"/>
  <c r="W103" i="1"/>
  <c r="V103" i="1"/>
  <c r="AE102" i="1"/>
  <c r="AD103" i="1"/>
  <c r="W104" i="1"/>
  <c r="AE103" i="1"/>
  <c r="V104" i="1"/>
  <c r="AD104" i="1"/>
  <c r="W105" i="1"/>
  <c r="V105" i="1"/>
  <c r="AE104" i="1"/>
  <c r="V106" i="1"/>
  <c r="AE105" i="1"/>
  <c r="AD105" i="1"/>
  <c r="W106" i="1"/>
  <c r="V107" i="1"/>
  <c r="AE106" i="1"/>
  <c r="AD106" i="1"/>
  <c r="W107" i="1"/>
  <c r="AE107" i="1"/>
  <c r="V108" i="1"/>
  <c r="W108" i="1"/>
  <c r="AD107" i="1"/>
  <c r="W109" i="1"/>
  <c r="AD108" i="1"/>
  <c r="V109" i="1"/>
  <c r="AE108" i="1"/>
  <c r="V110" i="1"/>
  <c r="AE109" i="1"/>
  <c r="W110" i="1"/>
  <c r="AD109" i="1"/>
  <c r="W111" i="1"/>
  <c r="AD110" i="1"/>
  <c r="V111" i="1"/>
  <c r="AE110" i="1"/>
  <c r="V112" i="1"/>
  <c r="AE111" i="1"/>
  <c r="AD111" i="1"/>
  <c r="W112" i="1"/>
  <c r="W113" i="1"/>
  <c r="AD112" i="1"/>
  <c r="V113" i="1"/>
  <c r="AE112" i="1"/>
  <c r="AE113" i="1"/>
  <c r="V114" i="1"/>
  <c r="AD113" i="1"/>
  <c r="W114" i="1"/>
  <c r="AD114" i="1"/>
  <c r="W115" i="1"/>
  <c r="V115" i="1"/>
  <c r="AE114" i="1"/>
  <c r="AE115" i="1"/>
  <c r="V116" i="1"/>
  <c r="AD115" i="1"/>
  <c r="W116" i="1"/>
  <c r="AD116" i="1"/>
  <c r="W117" i="1"/>
  <c r="AE116" i="1"/>
  <c r="V117" i="1"/>
  <c r="V118" i="1"/>
  <c r="AE117" i="1"/>
  <c r="W118" i="1"/>
  <c r="AD117" i="1"/>
  <c r="AD118" i="1"/>
  <c r="W119" i="1"/>
  <c r="V119" i="1"/>
  <c r="AE118" i="1"/>
  <c r="V120" i="1"/>
  <c r="AE119" i="1"/>
  <c r="W120" i="1"/>
  <c r="AD119" i="1"/>
  <c r="AD120" i="1"/>
  <c r="W121" i="1"/>
  <c r="AE120" i="1"/>
  <c r="V121" i="1"/>
  <c r="V122" i="1"/>
  <c r="AE121" i="1"/>
  <c r="AD121" i="1"/>
  <c r="W122" i="1"/>
  <c r="AD122" i="1"/>
  <c r="W123" i="1"/>
  <c r="V123" i="1"/>
  <c r="AE122" i="1"/>
  <c r="AE123" i="1"/>
  <c r="V124" i="1"/>
  <c r="AE124" i="1"/>
  <c r="AD123" i="1"/>
  <c r="W124" i="1"/>
  <c r="AD124" i="1"/>
  <c r="F17" i="1" l="1"/>
</calcChain>
</file>

<file path=xl/sharedStrings.xml><?xml version="1.0" encoding="utf-8"?>
<sst xmlns="http://schemas.openxmlformats.org/spreadsheetml/2006/main" count="99" uniqueCount="72">
  <si>
    <t xml:space="preserve">          A Knowledge Based System For Formation Evaluation     </t>
  </si>
  <si>
    <t>Survey #</t>
  </si>
  <si>
    <t>________________________</t>
  </si>
  <si>
    <t>META/TVD RAW DATA</t>
  </si>
  <si>
    <t>MEASURED</t>
  </si>
  <si>
    <t>DEPTH</t>
  </si>
  <si>
    <t>______________________</t>
  </si>
  <si>
    <t xml:space="preserve">  HOLE</t>
  </si>
  <si>
    <t xml:space="preserve">   DEV</t>
  </si>
  <si>
    <t>Click on graph to edit features. Click on margin to stretch or squeeze.</t>
  </si>
  <si>
    <t>Top Depth</t>
  </si>
  <si>
    <t xml:space="preserve"> DEV</t>
  </si>
  <si>
    <t xml:space="preserve"> AZM</t>
  </si>
  <si>
    <t xml:space="preserve"> HIGH TANGENTIAL METHOD</t>
  </si>
  <si>
    <t xml:space="preserve"> NORTH</t>
  </si>
  <si>
    <t>Check all the answers before you decide on a method</t>
  </si>
  <si>
    <t>Bottom Depth</t>
  </si>
  <si>
    <t>EAST</t>
  </si>
  <si>
    <t>META/TVD RFSULTS</t>
  </si>
  <si>
    <t>TVD</t>
  </si>
  <si>
    <t xml:space="preserve">  LOW TANGENTIAL METHOD</t>
  </si>
  <si>
    <t xml:space="preserve">  NORTH</t>
  </si>
  <si>
    <t>E. R. Crain, P.Eng.</t>
  </si>
  <si>
    <t>M</t>
  </si>
  <si>
    <t>______________</t>
  </si>
  <si>
    <t xml:space="preserve">  AVG TANGENTIAL METHOD</t>
  </si>
  <si>
    <t>feet</t>
  </si>
  <si>
    <t>us/ft</t>
  </si>
  <si>
    <t>psi</t>
  </si>
  <si>
    <t xml:space="preserve">         META/LOG CONSTANTS</t>
  </si>
  <si>
    <t>METRIC CONVR</t>
  </si>
  <si>
    <t>Used</t>
  </si>
  <si>
    <t>English</t>
  </si>
  <si>
    <t xml:space="preserve">  BALANCED TANGENTIAL</t>
  </si>
  <si>
    <t xml:space="preserve"> Metric</t>
  </si>
  <si>
    <t>meters</t>
  </si>
  <si>
    <t>VSHMAX</t>
  </si>
  <si>
    <t>frac</t>
  </si>
  <si>
    <t>DON'T MESS WITH THESE NUMBERS</t>
  </si>
  <si>
    <t>PHIMIN</t>
  </si>
  <si>
    <t/>
  </si>
  <si>
    <t xml:space="preserve">  to</t>
  </si>
  <si>
    <t>Start line#</t>
  </si>
  <si>
    <t xml:space="preserve">     MERCURY METHOD</t>
  </si>
  <si>
    <t>SWMAX</t>
  </si>
  <si>
    <t>PRMmin</t>
  </si>
  <si>
    <t>md</t>
  </si>
  <si>
    <t>Depthcut</t>
  </si>
  <si>
    <t xml:space="preserve">   MINIMUM CURVATURE</t>
  </si>
  <si>
    <t xml:space="preserve">  RADIUS OF CURVATURE</t>
  </si>
  <si>
    <t>*</t>
  </si>
  <si>
    <t xml:space="preserve">  **** ---- SYSTEM AREA ----  ****</t>
  </si>
  <si>
    <t xml:space="preserve">    DL</t>
  </si>
  <si>
    <t xml:space="preserve">    CF</t>
  </si>
  <si>
    <t xml:space="preserve"> ---- FIX  -------</t>
  </si>
  <si>
    <t xml:space="preserve">                       META/LOG "TVD"</t>
  </si>
  <si>
    <t>c. E.R. Crain, P.Eng. 2018</t>
  </si>
  <si>
    <t>Read Terms of Use</t>
  </si>
  <si>
    <t>Well Name</t>
  </si>
  <si>
    <t>PCP Beaverlodge 11-36</t>
  </si>
  <si>
    <t xml:space="preserve">Analyst  </t>
  </si>
  <si>
    <t>Field / Zone</t>
  </si>
  <si>
    <t>Beaverlodge / Halfway</t>
  </si>
  <si>
    <t xml:space="preserve">Date  </t>
  </si>
  <si>
    <t xml:space="preserve"> 2018-09-27</t>
  </si>
  <si>
    <t>REFERENCE:</t>
  </si>
  <si>
    <t xml:space="preserve">www.spec2000.net/19-dip13.htm </t>
  </si>
  <si>
    <t xml:space="preserve">   ANALYSIS  PARAMETERS</t>
  </si>
  <si>
    <t xml:space="preserve"> UNITS</t>
  </si>
  <si>
    <t xml:space="preserve"> (N or E)</t>
  </si>
  <si>
    <t>E or M</t>
  </si>
  <si>
    <t xml:space="preserve">        TRUE VERTICAL DEPTH CALCULATION -- 7 METHODS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</si>
</sst>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.0"/>
    <numFmt numFmtId="179" formatCode="0.000"/>
    <numFmt numFmtId="180" formatCode="0.000000000"/>
  </numFmts>
  <fonts count="18">
    <font>
      <sz val="12"/>
      <name val="Arial"/>
    </font>
    <font>
      <sz val="10"/>
      <name val="Arial Black"/>
    </font>
    <font>
      <b/>
      <sz val="24"/>
      <color indexed="13"/>
      <name val="Times New Roman"/>
    </font>
    <font>
      <b/>
      <sz val="12"/>
      <color indexed="8"/>
      <name val="COUR"/>
    </font>
    <font>
      <b/>
      <sz val="24"/>
      <color indexed="10"/>
      <name val="Times New Roman"/>
    </font>
    <font>
      <sz val="10"/>
      <name val="COUR"/>
    </font>
    <font>
      <sz val="10"/>
      <name val="Arial Black"/>
    </font>
    <font>
      <b/>
      <sz val="14"/>
      <color indexed="13"/>
      <name val="COUR"/>
    </font>
    <font>
      <b/>
      <sz val="10"/>
      <color indexed="13"/>
      <name val="Arial"/>
    </font>
    <font>
      <b/>
      <sz val="10"/>
      <color indexed="8"/>
      <name val="Arial"/>
    </font>
    <font>
      <b/>
      <sz val="10"/>
      <color indexed="8"/>
      <name val="COUR"/>
    </font>
    <font>
      <b/>
      <sz val="10"/>
      <name val="Arial"/>
    </font>
    <font>
      <sz val="8"/>
      <name val="Arial"/>
    </font>
    <font>
      <sz val="10"/>
      <name val="Arial Black"/>
      <family val="2"/>
    </font>
    <font>
      <sz val="10"/>
      <color rgb="FF000000"/>
      <name val="Arial Black"/>
      <family val="2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64"/>
      </bottom>
      <diagonal/>
    </border>
    <border>
      <left/>
      <right/>
      <top style="thick">
        <color indexed="8"/>
      </top>
      <bottom style="thick">
        <color indexed="64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auto="1"/>
      </right>
      <top style="medium">
        <color indexed="8"/>
      </top>
      <bottom style="thick">
        <color auto="1"/>
      </bottom>
      <diagonal/>
    </border>
    <border>
      <left style="thick">
        <color auto="1"/>
      </left>
      <right/>
      <top style="medium">
        <color indexed="8"/>
      </top>
      <bottom style="thick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30">
    <xf numFmtId="0" fontId="0" fillId="0" borderId="0" xfId="0"/>
    <xf numFmtId="0" fontId="1" fillId="0" borderId="0" xfId="0" applyNumberFormat="1" applyFont="1" applyAlignment="1"/>
    <xf numFmtId="2" fontId="4" fillId="3" borderId="0" xfId="0" applyNumberFormat="1" applyFont="1" applyFill="1" applyAlignment="1"/>
    <xf numFmtId="0" fontId="3" fillId="4" borderId="0" xfId="0" applyNumberFormat="1" applyFont="1" applyFill="1" applyAlignment="1"/>
    <xf numFmtId="0" fontId="5" fillId="0" borderId="0" xfId="0" applyNumberFormat="1" applyFont="1" applyAlignment="1"/>
    <xf numFmtId="0" fontId="6" fillId="0" borderId="0" xfId="0" applyNumberFormat="1" applyFont="1" applyAlignment="1"/>
    <xf numFmtId="2" fontId="3" fillId="3" borderId="0" xfId="0" applyNumberFormat="1" applyFont="1" applyFill="1" applyAlignment="1"/>
    <xf numFmtId="2" fontId="9" fillId="3" borderId="0" xfId="0" applyNumberFormat="1" applyFont="1" applyFill="1" applyAlignment="1"/>
    <xf numFmtId="2" fontId="9" fillId="3" borderId="0" xfId="0" applyNumberFormat="1" applyFont="1" applyFill="1" applyAlignment="1">
      <alignment horizontal="right"/>
    </xf>
    <xf numFmtId="0" fontId="9" fillId="4" borderId="0" xfId="0" applyNumberFormat="1" applyFont="1" applyFill="1" applyAlignment="1"/>
    <xf numFmtId="2" fontId="3" fillId="5" borderId="2" xfId="0" applyNumberFormat="1" applyFont="1" applyFill="1" applyBorder="1" applyAlignment="1"/>
    <xf numFmtId="2" fontId="9" fillId="5" borderId="2" xfId="0" applyNumberFormat="1" applyFont="1" applyFill="1" applyBorder="1" applyAlignment="1"/>
    <xf numFmtId="2" fontId="9" fillId="5" borderId="0" xfId="0" applyNumberFormat="1" applyFont="1" applyFill="1" applyAlignment="1"/>
    <xf numFmtId="178" fontId="9" fillId="5" borderId="0" xfId="0" applyNumberFormat="1" applyFont="1" applyFill="1" applyAlignment="1"/>
    <xf numFmtId="1" fontId="9" fillId="5" borderId="0" xfId="0" applyNumberFormat="1" applyFont="1" applyFill="1" applyAlignment="1"/>
    <xf numFmtId="2" fontId="9" fillId="5" borderId="0" xfId="0" applyNumberFormat="1" applyFont="1" applyFill="1" applyAlignment="1">
      <alignment horizontal="right"/>
    </xf>
    <xf numFmtId="2" fontId="9" fillId="4" borderId="0" xfId="0" applyNumberFormat="1" applyFont="1" applyFill="1" applyAlignment="1"/>
    <xf numFmtId="1" fontId="3" fillId="5" borderId="1" xfId="0" applyNumberFormat="1" applyFont="1" applyFill="1" applyBorder="1" applyAlignment="1"/>
    <xf numFmtId="1" fontId="3" fillId="5" borderId="2" xfId="0" applyNumberFormat="1" applyFont="1" applyFill="1" applyBorder="1" applyAlignment="1"/>
    <xf numFmtId="0" fontId="5" fillId="0" borderId="3" xfId="0" applyNumberFormat="1" applyFont="1" applyBorder="1" applyAlignment="1"/>
    <xf numFmtId="0" fontId="6" fillId="5" borderId="1" xfId="0" applyNumberFormat="1" applyFont="1" applyFill="1" applyBorder="1" applyAlignment="1"/>
    <xf numFmtId="0" fontId="6" fillId="5" borderId="2" xfId="0" applyNumberFormat="1" applyFont="1" applyFill="1" applyBorder="1" applyAlignment="1"/>
    <xf numFmtId="0" fontId="6" fillId="0" borderId="3" xfId="0" applyNumberFormat="1" applyFont="1" applyBorder="1" applyAlignment="1"/>
    <xf numFmtId="0" fontId="6" fillId="5" borderId="3" xfId="0" applyNumberFormat="1" applyFont="1" applyFill="1" applyBorder="1" applyAlignment="1"/>
    <xf numFmtId="0" fontId="6" fillId="0" borderId="2" xfId="0" applyNumberFormat="1" applyFont="1" applyBorder="1" applyAlignment="1"/>
    <xf numFmtId="0" fontId="6" fillId="6" borderId="0" xfId="0" applyNumberFormat="1" applyFont="1" applyFill="1" applyAlignment="1"/>
    <xf numFmtId="178" fontId="6" fillId="0" borderId="0" xfId="0" applyNumberFormat="1" applyFont="1" applyAlignment="1"/>
    <xf numFmtId="180" fontId="6" fillId="0" borderId="0" xfId="0" applyNumberFormat="1" applyFont="1" applyAlignment="1"/>
    <xf numFmtId="2" fontId="6" fillId="0" borderId="3" xfId="0" applyNumberFormat="1" applyFont="1" applyBorder="1" applyAlignment="1"/>
    <xf numFmtId="2" fontId="6" fillId="0" borderId="0" xfId="0" applyNumberFormat="1" applyFont="1" applyAlignment="1"/>
    <xf numFmtId="178" fontId="6" fillId="3" borderId="1" xfId="0" applyNumberFormat="1" applyFont="1" applyFill="1" applyBorder="1" applyAlignment="1"/>
    <xf numFmtId="0" fontId="6" fillId="5" borderId="4" xfId="0" applyNumberFormat="1" applyFont="1" applyFill="1" applyBorder="1" applyAlignment="1"/>
    <xf numFmtId="0" fontId="6" fillId="5" borderId="5" xfId="0" applyNumberFormat="1" applyFont="1" applyFill="1" applyBorder="1" applyAlignment="1"/>
    <xf numFmtId="0" fontId="6" fillId="0" borderId="4" xfId="0" applyNumberFormat="1" applyFont="1" applyBorder="1" applyAlignment="1"/>
    <xf numFmtId="0" fontId="11" fillId="5" borderId="2" xfId="0" applyNumberFormat="1" applyFont="1" applyFill="1" applyBorder="1" applyAlignment="1"/>
    <xf numFmtId="2" fontId="10" fillId="4" borderId="0" xfId="0" applyNumberFormat="1" applyFont="1" applyFill="1" applyBorder="1" applyAlignment="1"/>
    <xf numFmtId="2" fontId="10" fillId="5" borderId="7" xfId="0" applyNumberFormat="1" applyFont="1" applyFill="1" applyBorder="1" applyAlignment="1"/>
    <xf numFmtId="2" fontId="3" fillId="5" borderId="8" xfId="0" applyNumberFormat="1" applyFont="1" applyFill="1" applyBorder="1" applyAlignment="1"/>
    <xf numFmtId="2" fontId="15" fillId="5" borderId="8" xfId="1" applyNumberFormat="1" applyFill="1" applyBorder="1" applyAlignment="1">
      <alignment horizontal="center"/>
    </xf>
    <xf numFmtId="2" fontId="15" fillId="5" borderId="9" xfId="1" applyNumberFormat="1" applyFill="1" applyBorder="1" applyAlignment="1">
      <alignment horizontal="center"/>
    </xf>
    <xf numFmtId="0" fontId="6" fillId="5" borderId="10" xfId="0" applyNumberFormat="1" applyFont="1" applyFill="1" applyBorder="1" applyAlignment="1"/>
    <xf numFmtId="0" fontId="6" fillId="5" borderId="0" xfId="0" applyNumberFormat="1" applyFont="1" applyFill="1" applyBorder="1" applyAlignment="1"/>
    <xf numFmtId="2" fontId="3" fillId="3" borderId="11" xfId="0" applyNumberFormat="1" applyFont="1" applyFill="1" applyBorder="1" applyAlignment="1">
      <alignment horizontal="right"/>
    </xf>
    <xf numFmtId="2" fontId="7" fillId="2" borderId="0" xfId="0" applyNumberFormat="1" applyFont="1" applyFill="1" applyBorder="1" applyAlignment="1"/>
    <xf numFmtId="2" fontId="3" fillId="3" borderId="12" xfId="0" applyNumberFormat="1" applyFont="1" applyFill="1" applyBorder="1" applyAlignment="1">
      <alignment horizontal="right"/>
    </xf>
    <xf numFmtId="2" fontId="8" fillId="2" borderId="0" xfId="0" applyNumberFormat="1" applyFont="1" applyFill="1" applyBorder="1" applyAlignment="1"/>
    <xf numFmtId="2" fontId="9" fillId="3" borderId="12" xfId="0" applyNumberFormat="1" applyFont="1" applyFill="1" applyBorder="1" applyAlignment="1">
      <alignment horizontal="right"/>
    </xf>
    <xf numFmtId="2" fontId="9" fillId="5" borderId="12" xfId="0" applyNumberFormat="1" applyFont="1" applyFill="1" applyBorder="1" applyAlignment="1">
      <alignment horizontal="right"/>
    </xf>
    <xf numFmtId="2" fontId="10" fillId="6" borderId="0" xfId="0" applyNumberFormat="1" applyFont="1" applyFill="1" applyBorder="1" applyAlignment="1" applyProtection="1">
      <protection locked="0"/>
    </xf>
    <xf numFmtId="2" fontId="10" fillId="6" borderId="0" xfId="0" applyNumberFormat="1" applyFont="1" applyFill="1" applyBorder="1" applyAlignment="1"/>
    <xf numFmtId="0" fontId="5" fillId="0" borderId="0" xfId="0" applyNumberFormat="1" applyFont="1" applyBorder="1" applyAlignment="1"/>
    <xf numFmtId="178" fontId="10" fillId="6" borderId="0" xfId="0" applyNumberFormat="1" applyFont="1" applyFill="1" applyBorder="1" applyAlignment="1" applyProtection="1">
      <protection locked="0"/>
    </xf>
    <xf numFmtId="20" fontId="10" fillId="4" borderId="0" xfId="0" applyNumberFormat="1" applyFont="1" applyFill="1" applyBorder="1" applyAlignment="1"/>
    <xf numFmtId="2" fontId="10" fillId="4" borderId="0" xfId="0" applyNumberFormat="1" applyFont="1" applyFill="1" applyBorder="1" applyAlignment="1" applyProtection="1">
      <protection locked="0"/>
    </xf>
    <xf numFmtId="2" fontId="9" fillId="4" borderId="12" xfId="0" applyNumberFormat="1" applyFont="1" applyFill="1" applyBorder="1" applyAlignment="1"/>
    <xf numFmtId="2" fontId="3" fillId="5" borderId="12" xfId="0" applyNumberFormat="1" applyFont="1" applyFill="1" applyBorder="1" applyAlignment="1"/>
    <xf numFmtId="0" fontId="6" fillId="6" borderId="0" xfId="0" applyNumberFormat="1" applyFont="1" applyFill="1" applyBorder="1" applyAlignment="1"/>
    <xf numFmtId="0" fontId="6" fillId="0" borderId="0" xfId="0" applyNumberFormat="1" applyFont="1" applyBorder="1" applyAlignment="1"/>
    <xf numFmtId="178" fontId="6" fillId="6" borderId="0" xfId="0" applyNumberFormat="1" applyFont="1" applyFill="1" applyBorder="1" applyAlignment="1"/>
    <xf numFmtId="178" fontId="6" fillId="0" borderId="0" xfId="0" applyNumberFormat="1" applyFont="1" applyBorder="1" applyAlignment="1"/>
    <xf numFmtId="2" fontId="2" fillId="2" borderId="13" xfId="0" applyNumberFormat="1" applyFont="1" applyFill="1" applyBorder="1" applyAlignment="1"/>
    <xf numFmtId="2" fontId="2" fillId="2" borderId="14" xfId="0" applyNumberFormat="1" applyFont="1" applyFill="1" applyBorder="1" applyAlignment="1"/>
    <xf numFmtId="2" fontId="2" fillId="2" borderId="15" xfId="0" applyNumberFormat="1" applyFont="1" applyFill="1" applyBorder="1" applyAlignment="1"/>
    <xf numFmtId="2" fontId="7" fillId="2" borderId="16" xfId="0" applyNumberFormat="1" applyFont="1" applyFill="1" applyBorder="1" applyAlignment="1"/>
    <xf numFmtId="2" fontId="7" fillId="2" borderId="17" xfId="0" applyNumberFormat="1" applyFont="1" applyFill="1" applyBorder="1" applyAlignment="1"/>
    <xf numFmtId="2" fontId="8" fillId="2" borderId="16" xfId="0" applyNumberFormat="1" applyFont="1" applyFill="1" applyBorder="1" applyAlignment="1"/>
    <xf numFmtId="2" fontId="8" fillId="2" borderId="17" xfId="0" applyNumberFormat="1" applyFont="1" applyFill="1" applyBorder="1" applyAlignment="1"/>
    <xf numFmtId="2" fontId="10" fillId="4" borderId="16" xfId="0" applyNumberFormat="1" applyFont="1" applyFill="1" applyBorder="1" applyAlignment="1"/>
    <xf numFmtId="2" fontId="10" fillId="4" borderId="17" xfId="0" applyNumberFormat="1" applyFont="1" applyFill="1" applyBorder="1" applyAlignment="1"/>
    <xf numFmtId="2" fontId="10" fillId="4" borderId="16" xfId="0" applyNumberFormat="1" applyFont="1" applyFill="1" applyBorder="1" applyAlignment="1">
      <alignment horizontal="right"/>
    </xf>
    <xf numFmtId="1" fontId="10" fillId="6" borderId="16" xfId="0" applyNumberFormat="1" applyFont="1" applyFill="1" applyBorder="1" applyAlignment="1" applyProtection="1">
      <protection locked="0"/>
    </xf>
    <xf numFmtId="0" fontId="5" fillId="0" borderId="16" xfId="0" applyNumberFormat="1" applyFont="1" applyBorder="1" applyAlignment="1"/>
    <xf numFmtId="2" fontId="10" fillId="4" borderId="18" xfId="0" applyNumberFormat="1" applyFont="1" applyFill="1" applyBorder="1" applyAlignment="1"/>
    <xf numFmtId="2" fontId="10" fillId="4" borderId="19" xfId="0" applyNumberFormat="1" applyFont="1" applyFill="1" applyBorder="1" applyAlignment="1"/>
    <xf numFmtId="2" fontId="10" fillId="4" borderId="20" xfId="0" applyNumberFormat="1" applyFont="1" applyFill="1" applyBorder="1" applyAlignment="1"/>
    <xf numFmtId="0" fontId="3" fillId="5" borderId="8" xfId="0" applyNumberFormat="1" applyFont="1" applyFill="1" applyBorder="1" applyAlignment="1">
      <alignment horizontal="centerContinuous"/>
    </xf>
    <xf numFmtId="2" fontId="3" fillId="5" borderId="9" xfId="0" applyNumberFormat="1" applyFont="1" applyFill="1" applyBorder="1" applyAlignment="1"/>
    <xf numFmtId="0" fontId="16" fillId="0" borderId="16" xfId="0" applyNumberFormat="1" applyFont="1" applyBorder="1" applyAlignment="1"/>
    <xf numFmtId="0" fontId="16" fillId="0" borderId="0" xfId="0" applyNumberFormat="1" applyFont="1" applyAlignment="1"/>
    <xf numFmtId="0" fontId="16" fillId="0" borderId="21" xfId="0" applyNumberFormat="1" applyFont="1" applyBorder="1" applyAlignment="1"/>
    <xf numFmtId="0" fontId="16" fillId="0" borderId="22" xfId="0" applyNumberFormat="1" applyFont="1" applyBorder="1" applyAlignment="1"/>
    <xf numFmtId="0" fontId="16" fillId="0" borderId="23" xfId="0" applyNumberFormat="1" applyFont="1" applyBorder="1" applyAlignment="1"/>
    <xf numFmtId="0" fontId="16" fillId="0" borderId="0" xfId="0" applyNumberFormat="1" applyFont="1" applyAlignment="1">
      <alignment horizontal="right"/>
    </xf>
    <xf numFmtId="0" fontId="16" fillId="0" borderId="24" xfId="0" applyNumberFormat="1" applyFont="1" applyBorder="1" applyAlignment="1"/>
    <xf numFmtId="0" fontId="16" fillId="0" borderId="25" xfId="0" applyNumberFormat="1" applyFont="1" applyBorder="1" applyAlignment="1"/>
    <xf numFmtId="0" fontId="16" fillId="0" borderId="20" xfId="0" applyNumberFormat="1" applyFont="1" applyBorder="1" applyAlignment="1"/>
    <xf numFmtId="0" fontId="16" fillId="0" borderId="0" xfId="0" applyNumberFormat="1" applyFont="1" applyBorder="1" applyAlignment="1"/>
    <xf numFmtId="15" fontId="16" fillId="0" borderId="24" xfId="0" applyNumberFormat="1" applyFont="1" applyBorder="1" applyAlignment="1"/>
    <xf numFmtId="0" fontId="17" fillId="0" borderId="26" xfId="0" applyFont="1" applyBorder="1" applyAlignment="1"/>
    <xf numFmtId="0" fontId="17" fillId="0" borderId="0" xfId="0" applyFont="1" applyAlignment="1"/>
    <xf numFmtId="0" fontId="17" fillId="0" borderId="27" xfId="0" applyFont="1" applyBorder="1" applyAlignment="1"/>
    <xf numFmtId="0" fontId="17" fillId="0" borderId="17" xfId="0" applyFont="1" applyBorder="1" applyAlignment="1"/>
    <xf numFmtId="0" fontId="15" fillId="0" borderId="0" xfId="1" applyAlignment="1"/>
    <xf numFmtId="0" fontId="1" fillId="0" borderId="6" xfId="0" applyNumberFormat="1" applyFont="1" applyBorder="1" applyAlignment="1"/>
    <xf numFmtId="2" fontId="16" fillId="5" borderId="12" xfId="0" applyNumberFormat="1" applyFont="1" applyFill="1" applyBorder="1" applyAlignment="1">
      <alignment horizontal="right"/>
    </xf>
    <xf numFmtId="2" fontId="3" fillId="5" borderId="13" xfId="0" applyNumberFormat="1" applyFont="1" applyFill="1" applyBorder="1" applyAlignment="1"/>
    <xf numFmtId="2" fontId="3" fillId="5" borderId="14" xfId="0" applyNumberFormat="1" applyFont="1" applyFill="1" applyBorder="1" applyAlignment="1"/>
    <xf numFmtId="2" fontId="3" fillId="5" borderId="15" xfId="0" applyNumberFormat="1" applyFont="1" applyFill="1" applyBorder="1" applyAlignment="1"/>
    <xf numFmtId="0" fontId="6" fillId="5" borderId="13" xfId="0" applyNumberFormat="1" applyFont="1" applyFill="1" applyBorder="1" applyAlignment="1"/>
    <xf numFmtId="0" fontId="6" fillId="5" borderId="14" xfId="0" applyNumberFormat="1" applyFont="1" applyFill="1" applyBorder="1" applyAlignment="1"/>
    <xf numFmtId="0" fontId="6" fillId="5" borderId="15" xfId="0" applyNumberFormat="1" applyFont="1" applyFill="1" applyBorder="1" applyAlignment="1"/>
    <xf numFmtId="0" fontId="6" fillId="5" borderId="18" xfId="0" applyNumberFormat="1" applyFont="1" applyFill="1" applyBorder="1" applyAlignment="1">
      <alignment horizontal="right"/>
    </xf>
    <xf numFmtId="0" fontId="6" fillId="5" borderId="19" xfId="0" applyNumberFormat="1" applyFont="1" applyFill="1" applyBorder="1" applyAlignment="1"/>
    <xf numFmtId="0" fontId="6" fillId="5" borderId="19" xfId="0" applyNumberFormat="1" applyFont="1" applyFill="1" applyBorder="1" applyAlignment="1">
      <alignment horizontal="right"/>
    </xf>
    <xf numFmtId="0" fontId="6" fillId="5" borderId="20" xfId="0" applyNumberFormat="1" applyFont="1" applyFill="1" applyBorder="1" applyAlignment="1"/>
    <xf numFmtId="0" fontId="6" fillId="6" borderId="17" xfId="0" applyNumberFormat="1" applyFont="1" applyFill="1" applyBorder="1" applyAlignment="1"/>
    <xf numFmtId="0" fontId="6" fillId="6" borderId="16" xfId="0" applyNumberFormat="1" applyFont="1" applyFill="1" applyBorder="1" applyAlignment="1"/>
    <xf numFmtId="178" fontId="6" fillId="6" borderId="16" xfId="0" applyNumberFormat="1" applyFont="1" applyFill="1" applyBorder="1" applyAlignment="1"/>
    <xf numFmtId="178" fontId="6" fillId="6" borderId="18" xfId="0" applyNumberFormat="1" applyFont="1" applyFill="1" applyBorder="1" applyAlignment="1"/>
    <xf numFmtId="178" fontId="6" fillId="6" borderId="19" xfId="0" applyNumberFormat="1" applyFont="1" applyFill="1" applyBorder="1" applyAlignment="1"/>
    <xf numFmtId="0" fontId="6" fillId="6" borderId="20" xfId="0" applyNumberFormat="1" applyFont="1" applyFill="1" applyBorder="1" applyAlignment="1"/>
    <xf numFmtId="0" fontId="6" fillId="5" borderId="18" xfId="0" applyNumberFormat="1" applyFont="1" applyFill="1" applyBorder="1" applyAlignment="1"/>
    <xf numFmtId="0" fontId="6" fillId="5" borderId="20" xfId="0" applyNumberFormat="1" applyFont="1" applyFill="1" applyBorder="1" applyAlignment="1">
      <alignment horizontal="right"/>
    </xf>
    <xf numFmtId="0" fontId="6" fillId="0" borderId="13" xfId="0" applyNumberFormat="1" applyFont="1" applyBorder="1" applyAlignment="1"/>
    <xf numFmtId="0" fontId="6" fillId="0" borderId="17" xfId="0" applyNumberFormat="1" applyFont="1" applyBorder="1" applyAlignment="1"/>
    <xf numFmtId="178" fontId="6" fillId="0" borderId="16" xfId="0" applyNumberFormat="1" applyFont="1" applyBorder="1" applyAlignment="1"/>
    <xf numFmtId="178" fontId="6" fillId="0" borderId="17" xfId="0" applyNumberFormat="1" applyFont="1" applyBorder="1" applyAlignment="1"/>
    <xf numFmtId="178" fontId="6" fillId="0" borderId="18" xfId="0" applyNumberFormat="1" applyFont="1" applyBorder="1" applyAlignment="1"/>
    <xf numFmtId="178" fontId="6" fillId="0" borderId="19" xfId="0" applyNumberFormat="1" applyFont="1" applyBorder="1" applyAlignment="1"/>
    <xf numFmtId="178" fontId="6" fillId="3" borderId="20" xfId="0" applyNumberFormat="1" applyFont="1" applyFill="1" applyBorder="1" applyAlignment="1"/>
    <xf numFmtId="0" fontId="6" fillId="0" borderId="16" xfId="0" applyNumberFormat="1" applyFont="1" applyBorder="1" applyAlignment="1"/>
    <xf numFmtId="178" fontId="6" fillId="3" borderId="28" xfId="0" applyNumberFormat="1" applyFont="1" applyFill="1" applyBorder="1" applyAlignment="1"/>
    <xf numFmtId="178" fontId="6" fillId="5" borderId="3" xfId="0" applyNumberFormat="1" applyFont="1" applyFill="1" applyBorder="1" applyAlignment="1"/>
    <xf numFmtId="178" fontId="14" fillId="0" borderId="16" xfId="0" applyNumberFormat="1" applyFont="1" applyBorder="1" applyAlignment="1">
      <alignment vertical="center"/>
    </xf>
    <xf numFmtId="178" fontId="13" fillId="0" borderId="0" xfId="0" applyNumberFormat="1" applyFont="1" applyBorder="1"/>
    <xf numFmtId="178" fontId="14" fillId="0" borderId="18" xfId="0" applyNumberFormat="1" applyFont="1" applyBorder="1" applyAlignment="1">
      <alignment vertical="center"/>
    </xf>
    <xf numFmtId="178" fontId="13" fillId="0" borderId="19" xfId="0" applyNumberFormat="1" applyFont="1" applyBorder="1"/>
    <xf numFmtId="179" fontId="6" fillId="0" borderId="0" xfId="0" applyNumberFormat="1" applyFont="1" applyBorder="1" applyAlignment="1"/>
    <xf numFmtId="0" fontId="6" fillId="6" borderId="13" xfId="0" applyNumberFormat="1" applyFont="1" applyFill="1" applyBorder="1" applyAlignment="1"/>
    <xf numFmtId="0" fontId="6" fillId="0" borderId="29" xfId="0" applyNumberFormat="1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 sz="1000" baseline="0"/>
              <a:t>META/LOG TVD WEST-EAST </a:t>
            </a:r>
            <a:br>
              <a:rPr lang="en-CA" sz="1000" baseline="0"/>
            </a:br>
            <a:r>
              <a:rPr lang="en-CA" sz="1000" baseline="0"/>
              <a:t>PROFILE PLOT</a:t>
            </a:r>
          </a:p>
        </c:rich>
      </c:tx>
      <c:layout>
        <c:manualLayout>
          <c:xMode val="edge"/>
          <c:yMode val="edge"/>
          <c:x val="0.36781699701330439"/>
          <c:y val="2.95202952029520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02356103953687"/>
          <c:y val="0.12361623616236163"/>
          <c:w val="0.60057639798962259"/>
          <c:h val="0.75461254612546125"/>
        </c:manualLayout>
      </c:layout>
      <c:scatterChart>
        <c:scatterStyle val="lineMarker"/>
        <c:varyColors val="0"/>
        <c:ser>
          <c:idx val="0"/>
          <c:order val="0"/>
          <c:tx>
            <c:v/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A!$W$31:$W$124</c:f>
              <c:numCache>
                <c:formatCode>0.0</c:formatCode>
                <c:ptCount val="94"/>
                <c:pt idx="0">
                  <c:v>0</c:v>
                </c:pt>
                <c:pt idx="1">
                  <c:v>0</c:v>
                </c:pt>
                <c:pt idx="2">
                  <c:v>1.3965185908719738E-2</c:v>
                </c:pt>
                <c:pt idx="3">
                  <c:v>2.7930371817439476E-2</c:v>
                </c:pt>
                <c:pt idx="4">
                  <c:v>4.1895557726159216E-2</c:v>
                </c:pt>
                <c:pt idx="5">
                  <c:v>5.5860743634878959E-2</c:v>
                </c:pt>
                <c:pt idx="6">
                  <c:v>6.9825929543598703E-2</c:v>
                </c:pt>
                <c:pt idx="7">
                  <c:v>8.3791115452318446E-2</c:v>
                </c:pt>
                <c:pt idx="8">
                  <c:v>9.7756301361038189E-2</c:v>
                </c:pt>
                <c:pt idx="9">
                  <c:v>0.11172148726975793</c:v>
                </c:pt>
                <c:pt idx="10">
                  <c:v>-0.20586573517336371</c:v>
                </c:pt>
                <c:pt idx="11">
                  <c:v>-0.70258535921020804</c:v>
                </c:pt>
                <c:pt idx="12">
                  <c:v>-1.1266549915286492</c:v>
                </c:pt>
                <c:pt idx="13">
                  <c:v>-1.5507246238470904</c:v>
                </c:pt>
                <c:pt idx="14">
                  <c:v>-1.3293430640074384</c:v>
                </c:pt>
                <c:pt idx="15">
                  <c:v>-0.96427082310227297</c:v>
                </c:pt>
                <c:pt idx="16">
                  <c:v>-0.44397381679781822</c:v>
                </c:pt>
                <c:pt idx="17">
                  <c:v>7.6323189506636524E-2</c:v>
                </c:pt>
                <c:pt idx="18">
                  <c:v>0.59662019581109127</c:v>
                </c:pt>
                <c:pt idx="19">
                  <c:v>1.116917202115546</c:v>
                </c:pt>
                <c:pt idx="20">
                  <c:v>1.6372142084200008</c:v>
                </c:pt>
                <c:pt idx="21">
                  <c:v>2.1575112147244555</c:v>
                </c:pt>
                <c:pt idx="22">
                  <c:v>2.8879303756338577</c:v>
                </c:pt>
                <c:pt idx="23">
                  <c:v>3.6183495365432599</c:v>
                </c:pt>
                <c:pt idx="24">
                  <c:v>4.4403694852617983</c:v>
                </c:pt>
                <c:pt idx="25">
                  <c:v>4.4403694852617983</c:v>
                </c:pt>
                <c:pt idx="26">
                  <c:v>5.3431743698264391</c:v>
                </c:pt>
                <c:pt idx="27">
                  <c:v>6.2459792543910799</c:v>
                </c:pt>
                <c:pt idx="28">
                  <c:v>6.2459792543910799</c:v>
                </c:pt>
                <c:pt idx="29">
                  <c:v>7.304229898974679</c:v>
                </c:pt>
                <c:pt idx="30">
                  <c:v>8.6151911646080936</c:v>
                </c:pt>
                <c:pt idx="31">
                  <c:v>10.164916974648698</c:v>
                </c:pt>
                <c:pt idx="32">
                  <c:v>11.714642784689302</c:v>
                </c:pt>
                <c:pt idx="33">
                  <c:v>11.714642784689302</c:v>
                </c:pt>
                <c:pt idx="34">
                  <c:v>13.031951343151459</c:v>
                </c:pt>
                <c:pt idx="35">
                  <c:v>14.485911561799153</c:v>
                </c:pt>
                <c:pt idx="36">
                  <c:v>15.939871780446847</c:v>
                </c:pt>
                <c:pt idx="37">
                  <c:v>17.607116673360316</c:v>
                </c:pt>
                <c:pt idx="38">
                  <c:v>19.231685414529899</c:v>
                </c:pt>
                <c:pt idx="39">
                  <c:v>20.953943419207263</c:v>
                </c:pt>
                <c:pt idx="40">
                  <c:v>22.907445994144563</c:v>
                </c:pt>
                <c:pt idx="41">
                  <c:v>24.884707814833817</c:v>
                </c:pt>
                <c:pt idx="42">
                  <c:v>26.796738712763464</c:v>
                </c:pt>
                <c:pt idx="43">
                  <c:v>28.633137365498065</c:v>
                </c:pt>
                <c:pt idx="44">
                  <c:v>30.401749088444532</c:v>
                </c:pt>
                <c:pt idx="45">
                  <c:v>30.401749088444532</c:v>
                </c:pt>
                <c:pt idx="46">
                  <c:v>31.880734856752994</c:v>
                </c:pt>
                <c:pt idx="47">
                  <c:v>33.359720625061456</c:v>
                </c:pt>
                <c:pt idx="48">
                  <c:v>33.359720625061456</c:v>
                </c:pt>
                <c:pt idx="49">
                  <c:v>34.564841073381309</c:v>
                </c:pt>
                <c:pt idx="50">
                  <c:v>35.769961521701163</c:v>
                </c:pt>
                <c:pt idx="51">
                  <c:v>36.80578214063005</c:v>
                </c:pt>
                <c:pt idx="52">
                  <c:v>37.841602759558938</c:v>
                </c:pt>
                <c:pt idx="53">
                  <c:v>38.701570916138195</c:v>
                </c:pt>
                <c:pt idx="54">
                  <c:v>39.643514087739341</c:v>
                </c:pt>
                <c:pt idx="55">
                  <c:v>40.585457259340487</c:v>
                </c:pt>
                <c:pt idx="56">
                  <c:v>41.363093861916482</c:v>
                </c:pt>
                <c:pt idx="57">
                  <c:v>42.182257089421782</c:v>
                </c:pt>
                <c:pt idx="58">
                  <c:v>43.045608353327957</c:v>
                </c:pt>
                <c:pt idx="59">
                  <c:v>43.908959617234132</c:v>
                </c:pt>
                <c:pt idx="60">
                  <c:v>44.772310881140307</c:v>
                </c:pt>
                <c:pt idx="61">
                  <c:v>45.758841442039788</c:v>
                </c:pt>
                <c:pt idx="62">
                  <c:v>46.792233331551316</c:v>
                </c:pt>
                <c:pt idx="63">
                  <c:v>47.860902700637453</c:v>
                </c:pt>
                <c:pt idx="64">
                  <c:v>49.255174956063215</c:v>
                </c:pt>
                <c:pt idx="65">
                  <c:v>50.632864524425202</c:v>
                </c:pt>
                <c:pt idx="66">
                  <c:v>51.480601751419471</c:v>
                </c:pt>
                <c:pt idx="67">
                  <c:v>52.396559155758652</c:v>
                </c:pt>
                <c:pt idx="68">
                  <c:v>53.852489594256632</c:v>
                </c:pt>
                <c:pt idx="69">
                  <c:v>56.189511078195849</c:v>
                </c:pt>
                <c:pt idx="70">
                  <c:v>59.418581343955893</c:v>
                </c:pt>
                <c:pt idx="71">
                  <c:v>63.655880842250319</c:v>
                </c:pt>
                <c:pt idx="72">
                  <c:v>68.860719151502295</c:v>
                </c:pt>
                <c:pt idx="73">
                  <c:v>74.981937164708242</c:v>
                </c:pt>
                <c:pt idx="74">
                  <c:v>82.071646961076041</c:v>
                </c:pt>
                <c:pt idx="75">
                  <c:v>89.734131641832477</c:v>
                </c:pt>
                <c:pt idx="76">
                  <c:v>97.431590801458626</c:v>
                </c:pt>
                <c:pt idx="77">
                  <c:v>105.20813581257899</c:v>
                </c:pt>
                <c:pt idx="78">
                  <c:v>113.02274795172578</c:v>
                </c:pt>
                <c:pt idx="79">
                  <c:v>120.85814150887275</c:v>
                </c:pt>
                <c:pt idx="80">
                  <c:v>128.28981939554703</c:v>
                </c:pt>
                <c:pt idx="81">
                  <c:v>134.80796648309939</c:v>
                </c:pt>
                <c:pt idx="82">
                  <c:v>139.99734487529506</c:v>
                </c:pt>
                <c:pt idx="83">
                  <c:v>144.25320093071377</c:v>
                </c:pt>
                <c:pt idx="84">
                  <c:v>148.16857270360546</c:v>
                </c:pt>
                <c:pt idx="85">
                  <c:v>151.66543503568843</c:v>
                </c:pt>
                <c:pt idx="86">
                  <c:v>154.71109678437554</c:v>
                </c:pt>
                <c:pt idx="87">
                  <c:v>157.53103043686923</c:v>
                </c:pt>
                <c:pt idx="88">
                  <c:v>160.35096408936292</c:v>
                </c:pt>
                <c:pt idx="89">
                  <c:v>163.22063824577879</c:v>
                </c:pt>
                <c:pt idx="90">
                  <c:v>166.47576166213582</c:v>
                </c:pt>
                <c:pt idx="91">
                  <c:v>169.73088507849286</c:v>
                </c:pt>
                <c:pt idx="92">
                  <c:v>170.20111456726809</c:v>
                </c:pt>
                <c:pt idx="93">
                  <c:v>170.99193655458248</c:v>
                </c:pt>
              </c:numCache>
            </c:numRef>
          </c:xVal>
          <c:yVal>
            <c:numRef>
              <c:f>A!$X$31:$X$124</c:f>
              <c:numCache>
                <c:formatCode>0.0</c:formatCode>
                <c:ptCount val="94"/>
                <c:pt idx="0">
                  <c:v>0</c:v>
                </c:pt>
                <c:pt idx="1">
                  <c:v>300.63936657887604</c:v>
                </c:pt>
                <c:pt idx="2">
                  <c:v>303.06357209204026</c:v>
                </c:pt>
                <c:pt idx="3">
                  <c:v>333.53889518430043</c:v>
                </c:pt>
                <c:pt idx="4">
                  <c:v>364.01421827656065</c:v>
                </c:pt>
                <c:pt idx="5">
                  <c:v>394.48954136882088</c:v>
                </c:pt>
                <c:pt idx="6">
                  <c:v>424.96486446108111</c:v>
                </c:pt>
                <c:pt idx="7">
                  <c:v>455.44018755334127</c:v>
                </c:pt>
                <c:pt idx="8">
                  <c:v>485.9155106456015</c:v>
                </c:pt>
                <c:pt idx="9">
                  <c:v>516.39083373786173</c:v>
                </c:pt>
                <c:pt idx="10">
                  <c:v>546.86615683012201</c:v>
                </c:pt>
                <c:pt idx="11">
                  <c:v>577.34348243549869</c:v>
                </c:pt>
                <c:pt idx="12">
                  <c:v>607.82658263419489</c:v>
                </c:pt>
                <c:pt idx="13">
                  <c:v>638.29222230508526</c:v>
                </c:pt>
                <c:pt idx="14">
                  <c:v>668.75786197597552</c:v>
                </c:pt>
                <c:pt idx="15">
                  <c:v>699.22354832343308</c:v>
                </c:pt>
                <c:pt idx="16">
                  <c:v>729.68292319320062</c:v>
                </c:pt>
                <c:pt idx="17">
                  <c:v>760.14118416503936</c:v>
                </c:pt>
                <c:pt idx="18">
                  <c:v>790.5994451368781</c:v>
                </c:pt>
                <c:pt idx="19">
                  <c:v>821.05770610871684</c:v>
                </c:pt>
                <c:pt idx="20">
                  <c:v>851.51596708055558</c:v>
                </c:pt>
                <c:pt idx="21">
                  <c:v>881.97422805239421</c:v>
                </c:pt>
                <c:pt idx="22">
                  <c:v>912.43248902423295</c:v>
                </c:pt>
                <c:pt idx="23">
                  <c:v>942.883279493553</c:v>
                </c:pt>
                <c:pt idx="24">
                  <c:v>973.33406996287306</c:v>
                </c:pt>
                <c:pt idx="25">
                  <c:v>1003.7825860445959</c:v>
                </c:pt>
                <c:pt idx="26">
                  <c:v>1034.2224731678791</c:v>
                </c:pt>
                <c:pt idx="27">
                  <c:v>1064.679806059617</c:v>
                </c:pt>
                <c:pt idx="28">
                  <c:v>1095.1371389513552</c:v>
                </c:pt>
                <c:pt idx="29">
                  <c:v>1125.5770260746385</c:v>
                </c:pt>
                <c:pt idx="30">
                  <c:v>1156.0134784938596</c:v>
                </c:pt>
                <c:pt idx="31">
                  <c:v>1186.4387147640946</c:v>
                </c:pt>
                <c:pt idx="32">
                  <c:v>1216.8440873924467</c:v>
                </c:pt>
                <c:pt idx="33">
                  <c:v>1247.2494600207988</c:v>
                </c:pt>
                <c:pt idx="34">
                  <c:v>1277.6664488645254</c:v>
                </c:pt>
                <c:pt idx="35">
                  <c:v>1308.0718214928775</c:v>
                </c:pt>
                <c:pt idx="36">
                  <c:v>1338.4650940904255</c:v>
                </c:pt>
                <c:pt idx="37">
                  <c:v>1368.8583666879738</c:v>
                </c:pt>
                <c:pt idx="38">
                  <c:v>1399.244725554805</c:v>
                </c:pt>
                <c:pt idx="39">
                  <c:v>1429.6178290922173</c:v>
                </c:pt>
                <c:pt idx="40">
                  <c:v>1459.9805744981652</c:v>
                </c:pt>
                <c:pt idx="41">
                  <c:v>1490.3485905543469</c:v>
                </c:pt>
                <c:pt idx="42">
                  <c:v>1520.7272918294509</c:v>
                </c:pt>
                <c:pt idx="43">
                  <c:v>1551.1252596475474</c:v>
                </c:pt>
                <c:pt idx="44">
                  <c:v>1581.5362441172429</c:v>
                </c:pt>
                <c:pt idx="45">
                  <c:v>1611.9648004949952</c:v>
                </c:pt>
                <c:pt idx="46">
                  <c:v>1642.3984939928873</c:v>
                </c:pt>
                <c:pt idx="47">
                  <c:v>1672.8414946197072</c:v>
                </c:pt>
                <c:pt idx="48">
                  <c:v>1703.2844952465271</c:v>
                </c:pt>
                <c:pt idx="49">
                  <c:v>1733.7418281382647</c:v>
                </c:pt>
                <c:pt idx="50">
                  <c:v>1764.2019769180954</c:v>
                </c:pt>
                <c:pt idx="51">
                  <c:v>1794.6621256979261</c:v>
                </c:pt>
                <c:pt idx="52">
                  <c:v>1825.1303681846482</c:v>
                </c:pt>
                <c:pt idx="53">
                  <c:v>1855.5986106713704</c:v>
                </c:pt>
                <c:pt idx="54">
                  <c:v>1886.0494011406904</c:v>
                </c:pt>
                <c:pt idx="55">
                  <c:v>1916.5176436274126</c:v>
                </c:pt>
                <c:pt idx="56">
                  <c:v>1946.9858861141347</c:v>
                </c:pt>
                <c:pt idx="57">
                  <c:v>1977.4366765834548</c:v>
                </c:pt>
                <c:pt idx="58">
                  <c:v>2007.8851926651776</c:v>
                </c:pt>
                <c:pt idx="59">
                  <c:v>2038.3453414450082</c:v>
                </c:pt>
                <c:pt idx="60">
                  <c:v>2068.8054902248386</c:v>
                </c:pt>
                <c:pt idx="61">
                  <c:v>2099.2656390046691</c:v>
                </c:pt>
                <c:pt idx="62">
                  <c:v>2129.7141916529481</c:v>
                </c:pt>
                <c:pt idx="63">
                  <c:v>2160.1506440721691</c:v>
                </c:pt>
                <c:pt idx="64">
                  <c:v>2190.5780389077581</c:v>
                </c:pt>
                <c:pt idx="65">
                  <c:v>2220.9891975171313</c:v>
                </c:pt>
                <c:pt idx="66">
                  <c:v>2251.4061863608581</c:v>
                </c:pt>
                <c:pt idx="67">
                  <c:v>2281.8364037177407</c:v>
                </c:pt>
                <c:pt idx="68">
                  <c:v>2312.2846950504163</c:v>
                </c:pt>
                <c:pt idx="69">
                  <c:v>2342.7207930773056</c:v>
                </c:pt>
                <c:pt idx="70">
                  <c:v>2373.0999557551709</c:v>
                </c:pt>
                <c:pt idx="71">
                  <c:v>2403.3909705176457</c:v>
                </c:pt>
                <c:pt idx="72">
                  <c:v>2433.564252077631</c:v>
                </c:pt>
                <c:pt idx="73">
                  <c:v>2463.5929783810443</c:v>
                </c:pt>
                <c:pt idx="74">
                  <c:v>2493.447820318383</c:v>
                </c:pt>
                <c:pt idx="75">
                  <c:v>2523.0710304004219</c:v>
                </c:pt>
                <c:pt idx="76">
                  <c:v>2552.4966933709743</c:v>
                </c:pt>
                <c:pt idx="77">
                  <c:v>2581.8915967855382</c:v>
                </c:pt>
                <c:pt idx="78">
                  <c:v>2611.2948517407031</c:v>
                </c:pt>
                <c:pt idx="79">
                  <c:v>2640.6436240682351</c:v>
                </c:pt>
                <c:pt idx="80">
                  <c:v>2670.0385274827986</c:v>
                </c:pt>
                <c:pt idx="81">
                  <c:v>2699.5682139331052</c:v>
                </c:pt>
                <c:pt idx="82">
                  <c:v>2729.3297830348793</c:v>
                </c:pt>
                <c:pt idx="83">
                  <c:v>2759.3496372808795</c:v>
                </c:pt>
                <c:pt idx="84">
                  <c:v>2789.5193624894168</c:v>
                </c:pt>
                <c:pt idx="85">
                  <c:v>2819.7454299521155</c:v>
                </c:pt>
                <c:pt idx="86">
                  <c:v>2850.0243241689468</c:v>
                </c:pt>
                <c:pt idx="87">
                  <c:v>2880.354343940171</c:v>
                </c:pt>
                <c:pt idx="88">
                  <c:v>2910.7073265630029</c:v>
                </c:pt>
                <c:pt idx="89">
                  <c:v>2941.0603091858347</c:v>
                </c:pt>
                <c:pt idx="90">
                  <c:v>2971.3989503120433</c:v>
                </c:pt>
                <c:pt idx="91">
                  <c:v>3001.6985510547997</c:v>
                </c:pt>
                <c:pt idx="92">
                  <c:v>3005.9401921627782</c:v>
                </c:pt>
                <c:pt idx="93">
                  <c:v>3016.846799835042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83104"/>
        <c:axId val="189185408"/>
      </c:scatterChart>
      <c:valAx>
        <c:axId val="189183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West &lt;----&gt; East</a:t>
                </a:r>
              </a:p>
            </c:rich>
          </c:tx>
          <c:layout>
            <c:manualLayout>
              <c:xMode val="edge"/>
              <c:yMode val="edge"/>
              <c:x val="0.37643798835490394"/>
              <c:y val="0.933579335793357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185408"/>
        <c:crosses val="autoZero"/>
        <c:crossBetween val="midCat"/>
        <c:majorUnit val="40"/>
      </c:valAx>
      <c:valAx>
        <c:axId val="189185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 True Vertical Depth - meters</a:t>
                </a:r>
              </a:p>
            </c:rich>
          </c:tx>
          <c:layout>
            <c:manualLayout>
              <c:xMode val="edge"/>
              <c:yMode val="edge"/>
              <c:x val="4.5977011494252873E-2"/>
              <c:y val="0.348708487084870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183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069206866383086"/>
          <c:y val="0.48339483394833949"/>
          <c:w val="0.10919570398527767"/>
          <c:h val="3.5055350553505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 sz="1000" baseline="0"/>
              <a:t>META/LOG TVD SOUTH-NORTH </a:t>
            </a:r>
            <a:br>
              <a:rPr lang="en-CA" sz="1000" baseline="0"/>
            </a:br>
            <a:r>
              <a:rPr lang="en-CA" sz="1000" baseline="0"/>
              <a:t>PROFILE PLOT</a:t>
            </a:r>
          </a:p>
        </c:rich>
      </c:tx>
      <c:layout>
        <c:manualLayout>
          <c:xMode val="edge"/>
          <c:yMode val="edge"/>
          <c:x val="0.20172910662824209"/>
          <c:y val="2.95202952029520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6657060518732"/>
          <c:y val="0.16789667896678967"/>
          <c:w val="0.6138328530259366"/>
          <c:h val="0.70664206642066418"/>
        </c:manualLayout>
      </c:layout>
      <c:scatterChart>
        <c:scatterStyle val="lineMarker"/>
        <c:varyColors val="0"/>
        <c:ser>
          <c:idx val="0"/>
          <c:order val="0"/>
          <c:tx>
            <c:v/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A!$V$31:$V$124</c:f>
              <c:numCache>
                <c:formatCode>0.0</c:formatCode>
                <c:ptCount val="94"/>
                <c:pt idx="0">
                  <c:v>0</c:v>
                </c:pt>
                <c:pt idx="1">
                  <c:v>0</c:v>
                </c:pt>
                <c:pt idx="2">
                  <c:v>-5.7845694044533508E-3</c:v>
                </c:pt>
                <c:pt idx="3">
                  <c:v>-1.1569138808906702E-2</c:v>
                </c:pt>
                <c:pt idx="4">
                  <c:v>-1.7353708213360054E-2</c:v>
                </c:pt>
                <c:pt idx="5">
                  <c:v>-2.3138277617813407E-2</c:v>
                </c:pt>
                <c:pt idx="6">
                  <c:v>-2.8922847022266759E-2</c:v>
                </c:pt>
                <c:pt idx="7">
                  <c:v>-3.4707416426720109E-2</c:v>
                </c:pt>
                <c:pt idx="8">
                  <c:v>-4.0491985831173458E-2</c:v>
                </c:pt>
                <c:pt idx="9">
                  <c:v>-4.6276555235626807E-2</c:v>
                </c:pt>
                <c:pt idx="10">
                  <c:v>-0.68325797876436367</c:v>
                </c:pt>
                <c:pt idx="11">
                  <c:v>-0.97003918741380546</c:v>
                </c:pt>
                <c:pt idx="12">
                  <c:v>-0.66193456469886147</c:v>
                </c:pt>
                <c:pt idx="13">
                  <c:v>-0.35382994198391748</c:v>
                </c:pt>
                <c:pt idx="14">
                  <c:v>0.32751244016875825</c:v>
                </c:pt>
                <c:pt idx="15">
                  <c:v>1.0929023100432589</c:v>
                </c:pt>
                <c:pt idx="16">
                  <c:v>1.9255515745889666</c:v>
                </c:pt>
                <c:pt idx="17">
                  <c:v>2.7582008391346742</c:v>
                </c:pt>
                <c:pt idx="18">
                  <c:v>3.5908501036803817</c:v>
                </c:pt>
                <c:pt idx="19">
                  <c:v>4.4234993682260892</c:v>
                </c:pt>
                <c:pt idx="20">
                  <c:v>5.2561486327717972</c:v>
                </c:pt>
                <c:pt idx="21">
                  <c:v>6.0887978973175052</c:v>
                </c:pt>
                <c:pt idx="22">
                  <c:v>6.9290490240565612</c:v>
                </c:pt>
                <c:pt idx="23">
                  <c:v>7.7693001507956172</c:v>
                </c:pt>
                <c:pt idx="24">
                  <c:v>8.7149259299068582</c:v>
                </c:pt>
                <c:pt idx="25">
                  <c:v>8.7149259299068582</c:v>
                </c:pt>
                <c:pt idx="26">
                  <c:v>9.7719746372836518</c:v>
                </c:pt>
                <c:pt idx="27">
                  <c:v>10.829023344660445</c:v>
                </c:pt>
                <c:pt idx="28">
                  <c:v>10.829023344660445</c:v>
                </c:pt>
                <c:pt idx="29">
                  <c:v>11.905907024206233</c:v>
                </c:pt>
                <c:pt idx="30">
                  <c:v>13.107181699835468</c:v>
                </c:pt>
                <c:pt idx="31">
                  <c:v>14.478263277112815</c:v>
                </c:pt>
                <c:pt idx="32">
                  <c:v>15.849344854390161</c:v>
                </c:pt>
                <c:pt idx="33">
                  <c:v>15.849344854390161</c:v>
                </c:pt>
                <c:pt idx="34">
                  <c:v>17.419252061492536</c:v>
                </c:pt>
                <c:pt idx="35">
                  <c:v>19.034038476386456</c:v>
                </c:pt>
                <c:pt idx="36">
                  <c:v>20.648824891280377</c:v>
                </c:pt>
                <c:pt idx="37">
                  <c:v>22.258864569221334</c:v>
                </c:pt>
                <c:pt idx="38">
                  <c:v>24.095105497624097</c:v>
                </c:pt>
                <c:pt idx="39">
                  <c:v>26.076336695288433</c:v>
                </c:pt>
                <c:pt idx="40">
                  <c:v>27.9628122034621</c:v>
                </c:pt>
                <c:pt idx="41">
                  <c:v>29.535597272294357</c:v>
                </c:pt>
                <c:pt idx="42">
                  <c:v>30.849699700699347</c:v>
                </c:pt>
                <c:pt idx="43">
                  <c:v>31.867632095985808</c:v>
                </c:pt>
                <c:pt idx="44">
                  <c:v>32.618363232029665</c:v>
                </c:pt>
                <c:pt idx="45">
                  <c:v>32.618363232029665</c:v>
                </c:pt>
                <c:pt idx="46">
                  <c:v>33.171333351976259</c:v>
                </c:pt>
                <c:pt idx="47">
                  <c:v>33.724303471922852</c:v>
                </c:pt>
                <c:pt idx="48">
                  <c:v>33.724303471922852</c:v>
                </c:pt>
                <c:pt idx="49">
                  <c:v>34.104276489731397</c:v>
                </c:pt>
                <c:pt idx="50">
                  <c:v>34.484249507539943</c:v>
                </c:pt>
                <c:pt idx="51">
                  <c:v>34.851052826512905</c:v>
                </c:pt>
                <c:pt idx="52">
                  <c:v>35.217856145485868</c:v>
                </c:pt>
                <c:pt idx="53">
                  <c:v>35.901905704419633</c:v>
                </c:pt>
                <c:pt idx="54">
                  <c:v>36.50198968641741</c:v>
                </c:pt>
                <c:pt idx="55">
                  <c:v>37.102073668415187</c:v>
                </c:pt>
                <c:pt idx="56">
                  <c:v>37.907339943495742</c:v>
                </c:pt>
                <c:pt idx="57">
                  <c:v>38.833235541058961</c:v>
                </c:pt>
                <c:pt idx="58">
                  <c:v>39.743017944099485</c:v>
                </c:pt>
                <c:pt idx="59">
                  <c:v>40.652800347140008</c:v>
                </c:pt>
                <c:pt idx="60">
                  <c:v>41.562582750180532</c:v>
                </c:pt>
                <c:pt idx="61">
                  <c:v>42.42016068322085</c:v>
                </c:pt>
                <c:pt idx="62">
                  <c:v>43.528337810726292</c:v>
                </c:pt>
                <c:pt idx="63">
                  <c:v>44.871839338244584</c:v>
                </c:pt>
                <c:pt idx="64">
                  <c:v>46.290661093181761</c:v>
                </c:pt>
                <c:pt idx="65">
                  <c:v>47.794145430969657</c:v>
                </c:pt>
                <c:pt idx="66">
                  <c:v>49.355483174654438</c:v>
                </c:pt>
                <c:pt idx="67">
                  <c:v>50.46662835773504</c:v>
                </c:pt>
                <c:pt idx="68">
                  <c:v>51.099684929476261</c:v>
                </c:pt>
                <c:pt idx="69">
                  <c:v>51.814184100344526</c:v>
                </c:pt>
                <c:pt idx="70">
                  <c:v>52.770678289243442</c:v>
                </c:pt>
                <c:pt idx="71">
                  <c:v>53.441800598768246</c:v>
                </c:pt>
                <c:pt idx="72">
                  <c:v>53.669048747036534</c:v>
                </c:pt>
                <c:pt idx="73">
                  <c:v>53.455291103788632</c:v>
                </c:pt>
                <c:pt idx="74">
                  <c:v>52.458897371209382</c:v>
                </c:pt>
                <c:pt idx="75">
                  <c:v>50.405740788984843</c:v>
                </c:pt>
                <c:pt idx="76">
                  <c:v>48.052391354612148</c:v>
                </c:pt>
                <c:pt idx="77">
                  <c:v>45.895764555042355</c:v>
                </c:pt>
                <c:pt idx="78">
                  <c:v>43.654960582647249</c:v>
                </c:pt>
                <c:pt idx="79">
                  <c:v>41.773849020543075</c:v>
                </c:pt>
                <c:pt idx="80">
                  <c:v>40.530212653134271</c:v>
                </c:pt>
                <c:pt idx="81">
                  <c:v>39.729884825088611</c:v>
                </c:pt>
                <c:pt idx="82">
                  <c:v>38.861480705427844</c:v>
                </c:pt>
                <c:pt idx="83">
                  <c:v>37.995617004936634</c:v>
                </c:pt>
                <c:pt idx="84">
                  <c:v>37.5148698010305</c:v>
                </c:pt>
                <c:pt idx="85">
                  <c:v>37.362193494390496</c:v>
                </c:pt>
                <c:pt idx="86">
                  <c:v>37.441946954067895</c:v>
                </c:pt>
                <c:pt idx="87">
                  <c:v>37.738333924113185</c:v>
                </c:pt>
                <c:pt idx="88">
                  <c:v>38.034720894158475</c:v>
                </c:pt>
                <c:pt idx="89">
                  <c:v>38.361678964797228</c:v>
                </c:pt>
                <c:pt idx="90">
                  <c:v>38.848160418886785</c:v>
                </c:pt>
                <c:pt idx="91">
                  <c:v>39.334641872976341</c:v>
                </c:pt>
                <c:pt idx="92">
                  <c:v>39.371649736342221</c:v>
                </c:pt>
                <c:pt idx="93">
                  <c:v>40.162471723656594</c:v>
                </c:pt>
              </c:numCache>
            </c:numRef>
          </c:xVal>
          <c:yVal>
            <c:numRef>
              <c:f>A!$X$31:$X$124</c:f>
              <c:numCache>
                <c:formatCode>0.0</c:formatCode>
                <c:ptCount val="94"/>
                <c:pt idx="0">
                  <c:v>0</c:v>
                </c:pt>
                <c:pt idx="1">
                  <c:v>300.63936657887604</c:v>
                </c:pt>
                <c:pt idx="2">
                  <c:v>303.06357209204026</c:v>
                </c:pt>
                <c:pt idx="3">
                  <c:v>333.53889518430043</c:v>
                </c:pt>
                <c:pt idx="4">
                  <c:v>364.01421827656065</c:v>
                </c:pt>
                <c:pt idx="5">
                  <c:v>394.48954136882088</c:v>
                </c:pt>
                <c:pt idx="6">
                  <c:v>424.96486446108111</c:v>
                </c:pt>
                <c:pt idx="7">
                  <c:v>455.44018755334127</c:v>
                </c:pt>
                <c:pt idx="8">
                  <c:v>485.9155106456015</c:v>
                </c:pt>
                <c:pt idx="9">
                  <c:v>516.39083373786173</c:v>
                </c:pt>
                <c:pt idx="10">
                  <c:v>546.86615683012201</c:v>
                </c:pt>
                <c:pt idx="11">
                  <c:v>577.34348243549869</c:v>
                </c:pt>
                <c:pt idx="12">
                  <c:v>607.82658263419489</c:v>
                </c:pt>
                <c:pt idx="13">
                  <c:v>638.29222230508526</c:v>
                </c:pt>
                <c:pt idx="14">
                  <c:v>668.75786197597552</c:v>
                </c:pt>
                <c:pt idx="15">
                  <c:v>699.22354832343308</c:v>
                </c:pt>
                <c:pt idx="16">
                  <c:v>729.68292319320062</c:v>
                </c:pt>
                <c:pt idx="17">
                  <c:v>760.14118416503936</c:v>
                </c:pt>
                <c:pt idx="18">
                  <c:v>790.5994451368781</c:v>
                </c:pt>
                <c:pt idx="19">
                  <c:v>821.05770610871684</c:v>
                </c:pt>
                <c:pt idx="20">
                  <c:v>851.51596708055558</c:v>
                </c:pt>
                <c:pt idx="21">
                  <c:v>881.97422805239421</c:v>
                </c:pt>
                <c:pt idx="22">
                  <c:v>912.43248902423295</c:v>
                </c:pt>
                <c:pt idx="23">
                  <c:v>942.883279493553</c:v>
                </c:pt>
                <c:pt idx="24">
                  <c:v>973.33406996287306</c:v>
                </c:pt>
                <c:pt idx="25">
                  <c:v>1003.7825860445959</c:v>
                </c:pt>
                <c:pt idx="26">
                  <c:v>1034.2224731678791</c:v>
                </c:pt>
                <c:pt idx="27">
                  <c:v>1064.679806059617</c:v>
                </c:pt>
                <c:pt idx="28">
                  <c:v>1095.1371389513552</c:v>
                </c:pt>
                <c:pt idx="29">
                  <c:v>1125.5770260746385</c:v>
                </c:pt>
                <c:pt idx="30">
                  <c:v>1156.0134784938596</c:v>
                </c:pt>
                <c:pt idx="31">
                  <c:v>1186.4387147640946</c:v>
                </c:pt>
                <c:pt idx="32">
                  <c:v>1216.8440873924467</c:v>
                </c:pt>
                <c:pt idx="33">
                  <c:v>1247.2494600207988</c:v>
                </c:pt>
                <c:pt idx="34">
                  <c:v>1277.6664488645254</c:v>
                </c:pt>
                <c:pt idx="35">
                  <c:v>1308.0718214928775</c:v>
                </c:pt>
                <c:pt idx="36">
                  <c:v>1338.4650940904255</c:v>
                </c:pt>
                <c:pt idx="37">
                  <c:v>1368.8583666879738</c:v>
                </c:pt>
                <c:pt idx="38">
                  <c:v>1399.244725554805</c:v>
                </c:pt>
                <c:pt idx="39">
                  <c:v>1429.6178290922173</c:v>
                </c:pt>
                <c:pt idx="40">
                  <c:v>1459.9805744981652</c:v>
                </c:pt>
                <c:pt idx="41">
                  <c:v>1490.3485905543469</c:v>
                </c:pt>
                <c:pt idx="42">
                  <c:v>1520.7272918294509</c:v>
                </c:pt>
                <c:pt idx="43">
                  <c:v>1551.1252596475474</c:v>
                </c:pt>
                <c:pt idx="44">
                  <c:v>1581.5362441172429</c:v>
                </c:pt>
                <c:pt idx="45">
                  <c:v>1611.9648004949952</c:v>
                </c:pt>
                <c:pt idx="46">
                  <c:v>1642.3984939928873</c:v>
                </c:pt>
                <c:pt idx="47">
                  <c:v>1672.8414946197072</c:v>
                </c:pt>
                <c:pt idx="48">
                  <c:v>1703.2844952465271</c:v>
                </c:pt>
                <c:pt idx="49">
                  <c:v>1733.7418281382647</c:v>
                </c:pt>
                <c:pt idx="50">
                  <c:v>1764.2019769180954</c:v>
                </c:pt>
                <c:pt idx="51">
                  <c:v>1794.6621256979261</c:v>
                </c:pt>
                <c:pt idx="52">
                  <c:v>1825.1303681846482</c:v>
                </c:pt>
                <c:pt idx="53">
                  <c:v>1855.5986106713704</c:v>
                </c:pt>
                <c:pt idx="54">
                  <c:v>1886.0494011406904</c:v>
                </c:pt>
                <c:pt idx="55">
                  <c:v>1916.5176436274126</c:v>
                </c:pt>
                <c:pt idx="56">
                  <c:v>1946.9858861141347</c:v>
                </c:pt>
                <c:pt idx="57">
                  <c:v>1977.4366765834548</c:v>
                </c:pt>
                <c:pt idx="58">
                  <c:v>2007.8851926651776</c:v>
                </c:pt>
                <c:pt idx="59">
                  <c:v>2038.3453414450082</c:v>
                </c:pt>
                <c:pt idx="60">
                  <c:v>2068.8054902248386</c:v>
                </c:pt>
                <c:pt idx="61">
                  <c:v>2099.2656390046691</c:v>
                </c:pt>
                <c:pt idx="62">
                  <c:v>2129.7141916529481</c:v>
                </c:pt>
                <c:pt idx="63">
                  <c:v>2160.1506440721691</c:v>
                </c:pt>
                <c:pt idx="64">
                  <c:v>2190.5780389077581</c:v>
                </c:pt>
                <c:pt idx="65">
                  <c:v>2220.9891975171313</c:v>
                </c:pt>
                <c:pt idx="66">
                  <c:v>2251.4061863608581</c:v>
                </c:pt>
                <c:pt idx="67">
                  <c:v>2281.8364037177407</c:v>
                </c:pt>
                <c:pt idx="68">
                  <c:v>2312.2846950504163</c:v>
                </c:pt>
                <c:pt idx="69">
                  <c:v>2342.7207930773056</c:v>
                </c:pt>
                <c:pt idx="70">
                  <c:v>2373.0999557551709</c:v>
                </c:pt>
                <c:pt idx="71">
                  <c:v>2403.3909705176457</c:v>
                </c:pt>
                <c:pt idx="72">
                  <c:v>2433.564252077631</c:v>
                </c:pt>
                <c:pt idx="73">
                  <c:v>2463.5929783810443</c:v>
                </c:pt>
                <c:pt idx="74">
                  <c:v>2493.447820318383</c:v>
                </c:pt>
                <c:pt idx="75">
                  <c:v>2523.0710304004219</c:v>
                </c:pt>
                <c:pt idx="76">
                  <c:v>2552.4966933709743</c:v>
                </c:pt>
                <c:pt idx="77">
                  <c:v>2581.8915967855382</c:v>
                </c:pt>
                <c:pt idx="78">
                  <c:v>2611.2948517407031</c:v>
                </c:pt>
                <c:pt idx="79">
                  <c:v>2640.6436240682351</c:v>
                </c:pt>
                <c:pt idx="80">
                  <c:v>2670.0385274827986</c:v>
                </c:pt>
                <c:pt idx="81">
                  <c:v>2699.5682139331052</c:v>
                </c:pt>
                <c:pt idx="82">
                  <c:v>2729.3297830348793</c:v>
                </c:pt>
                <c:pt idx="83">
                  <c:v>2759.3496372808795</c:v>
                </c:pt>
                <c:pt idx="84">
                  <c:v>2789.5193624894168</c:v>
                </c:pt>
                <c:pt idx="85">
                  <c:v>2819.7454299521155</c:v>
                </c:pt>
                <c:pt idx="86">
                  <c:v>2850.0243241689468</c:v>
                </c:pt>
                <c:pt idx="87">
                  <c:v>2880.354343940171</c:v>
                </c:pt>
                <c:pt idx="88">
                  <c:v>2910.7073265630029</c:v>
                </c:pt>
                <c:pt idx="89">
                  <c:v>2941.0603091858347</c:v>
                </c:pt>
                <c:pt idx="90">
                  <c:v>2971.3989503120433</c:v>
                </c:pt>
                <c:pt idx="91">
                  <c:v>3001.6985510547997</c:v>
                </c:pt>
                <c:pt idx="92">
                  <c:v>3005.9401921627782</c:v>
                </c:pt>
                <c:pt idx="93">
                  <c:v>3016.846799835042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065920"/>
        <c:axId val="192068224"/>
      </c:scatterChart>
      <c:valAx>
        <c:axId val="19206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South &lt;----&gt; North</a:t>
                </a:r>
              </a:p>
            </c:rich>
          </c:tx>
          <c:layout>
            <c:manualLayout>
              <c:xMode val="edge"/>
              <c:yMode val="edge"/>
              <c:x val="0.36887608069164263"/>
              <c:y val="0.929889298892988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068224"/>
        <c:crosses val="autoZero"/>
        <c:crossBetween val="midCat"/>
        <c:majorUnit val="20"/>
      </c:valAx>
      <c:valAx>
        <c:axId val="192068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 True Vertical Depth - meters</a:t>
                </a:r>
              </a:p>
            </c:rich>
          </c:tx>
          <c:layout>
            <c:manualLayout>
              <c:xMode val="edge"/>
              <c:yMode val="edge"/>
              <c:x val="4.6109510086455328E-2"/>
              <c:y val="0.348708487084870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065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489913544668588"/>
          <c:y val="0.5"/>
          <c:w val="7.4927953890489896E-2"/>
          <c:h val="4.42804428044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META/TVD PLOT</a:t>
            </a:r>
          </a:p>
        </c:rich>
      </c:tx>
      <c:layout>
        <c:manualLayout>
          <c:xMode val="edge"/>
          <c:yMode val="edge"/>
          <c:x val="0.37735849056603776"/>
          <c:y val="2.97397769516728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77358490566038"/>
          <c:y val="0.17658008591216556"/>
          <c:w val="0.80542452830188682"/>
          <c:h val="0.66171063773400995"/>
        </c:manualLayout>
      </c:layout>
      <c:scatterChart>
        <c:scatterStyle val="lineMarker"/>
        <c:varyColors val="0"/>
        <c:ser>
          <c:idx val="0"/>
          <c:order val="0"/>
          <c:tx>
            <c:v/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A!$AD$31:$AD$125</c:f>
              <c:numCache>
                <c:formatCode>0.00</c:formatCode>
                <c:ptCount val="95"/>
                <c:pt idx="0">
                  <c:v>0</c:v>
                </c:pt>
                <c:pt idx="1">
                  <c:v>0</c:v>
                </c:pt>
                <c:pt idx="2">
                  <c:v>1.3965185908719738E-2</c:v>
                </c:pt>
                <c:pt idx="3">
                  <c:v>2.7930371817439476E-2</c:v>
                </c:pt>
                <c:pt idx="4">
                  <c:v>4.1895557726159216E-2</c:v>
                </c:pt>
                <c:pt idx="5">
                  <c:v>5.5860743634878959E-2</c:v>
                </c:pt>
                <c:pt idx="6">
                  <c:v>6.9825929543598703E-2</c:v>
                </c:pt>
                <c:pt idx="7">
                  <c:v>8.3791115452318446E-2</c:v>
                </c:pt>
                <c:pt idx="8">
                  <c:v>9.7756301361038189E-2</c:v>
                </c:pt>
                <c:pt idx="9">
                  <c:v>0.11172148726975793</c:v>
                </c:pt>
                <c:pt idx="10">
                  <c:v>-0.20586573517336371</c:v>
                </c:pt>
                <c:pt idx="11">
                  <c:v>-0.70258535921020804</c:v>
                </c:pt>
                <c:pt idx="12">
                  <c:v>-1.1266549915286492</c:v>
                </c:pt>
                <c:pt idx="13">
                  <c:v>-1.5507246238470904</c:v>
                </c:pt>
                <c:pt idx="14">
                  <c:v>-1.3293430640074384</c:v>
                </c:pt>
                <c:pt idx="15">
                  <c:v>-0.96427082310227297</c:v>
                </c:pt>
                <c:pt idx="16">
                  <c:v>-0.44397381679781822</c:v>
                </c:pt>
                <c:pt idx="17">
                  <c:v>7.6323189506636524E-2</c:v>
                </c:pt>
                <c:pt idx="18">
                  <c:v>0.59662019581109127</c:v>
                </c:pt>
                <c:pt idx="19">
                  <c:v>1.116917202115546</c:v>
                </c:pt>
                <c:pt idx="20">
                  <c:v>1.6372142084200008</c:v>
                </c:pt>
                <c:pt idx="21">
                  <c:v>2.1575112147244555</c:v>
                </c:pt>
                <c:pt idx="22">
                  <c:v>2.8879303756338577</c:v>
                </c:pt>
                <c:pt idx="23">
                  <c:v>3.6183495365432599</c:v>
                </c:pt>
                <c:pt idx="24">
                  <c:v>4.4403694852617983</c:v>
                </c:pt>
                <c:pt idx="25">
                  <c:v>4.4403694852617983</c:v>
                </c:pt>
                <c:pt idx="26">
                  <c:v>5.3431743698264391</c:v>
                </c:pt>
                <c:pt idx="27">
                  <c:v>6.2459792543910799</c:v>
                </c:pt>
                <c:pt idx="28">
                  <c:v>6.2459792543910799</c:v>
                </c:pt>
                <c:pt idx="29">
                  <c:v>7.304229898974679</c:v>
                </c:pt>
                <c:pt idx="30">
                  <c:v>8.6151911646080936</c:v>
                </c:pt>
                <c:pt idx="31">
                  <c:v>10.164916974648698</c:v>
                </c:pt>
                <c:pt idx="32">
                  <c:v>11.714642784689302</c:v>
                </c:pt>
                <c:pt idx="33">
                  <c:v>11.714642784689302</c:v>
                </c:pt>
                <c:pt idx="34">
                  <c:v>13.031951343151459</c:v>
                </c:pt>
                <c:pt idx="35">
                  <c:v>14.485911561799153</c:v>
                </c:pt>
                <c:pt idx="36">
                  <c:v>15.939871780446847</c:v>
                </c:pt>
                <c:pt idx="37">
                  <c:v>17.607116673360316</c:v>
                </c:pt>
                <c:pt idx="38">
                  <c:v>19.231685414529899</c:v>
                </c:pt>
                <c:pt idx="39">
                  <c:v>20.953943419207263</c:v>
                </c:pt>
                <c:pt idx="40">
                  <c:v>22.907445994144563</c:v>
                </c:pt>
                <c:pt idx="41">
                  <c:v>24.884707814833817</c:v>
                </c:pt>
                <c:pt idx="42">
                  <c:v>26.796738712763464</c:v>
                </c:pt>
                <c:pt idx="43">
                  <c:v>28.633137365498065</c:v>
                </c:pt>
                <c:pt idx="44">
                  <c:v>30.401749088444532</c:v>
                </c:pt>
                <c:pt idx="45">
                  <c:v>30.401749088444532</c:v>
                </c:pt>
                <c:pt idx="46">
                  <c:v>31.880734856752994</c:v>
                </c:pt>
                <c:pt idx="47">
                  <c:v>33.359720625061456</c:v>
                </c:pt>
                <c:pt idx="48">
                  <c:v>33.359720625061456</c:v>
                </c:pt>
                <c:pt idx="49">
                  <c:v>34.564841073381309</c:v>
                </c:pt>
                <c:pt idx="50">
                  <c:v>35.769961521701163</c:v>
                </c:pt>
                <c:pt idx="51">
                  <c:v>36.80578214063005</c:v>
                </c:pt>
                <c:pt idx="52">
                  <c:v>37.841602759558938</c:v>
                </c:pt>
                <c:pt idx="53">
                  <c:v>38.701570916138195</c:v>
                </c:pt>
                <c:pt idx="54">
                  <c:v>39.643514087739341</c:v>
                </c:pt>
                <c:pt idx="55">
                  <c:v>40.585457259340487</c:v>
                </c:pt>
                <c:pt idx="56">
                  <c:v>41.363093861916482</c:v>
                </c:pt>
                <c:pt idx="57">
                  <c:v>42.182257089421782</c:v>
                </c:pt>
                <c:pt idx="58">
                  <c:v>43.045608353327957</c:v>
                </c:pt>
                <c:pt idx="59">
                  <c:v>43.908959617234132</c:v>
                </c:pt>
                <c:pt idx="60">
                  <c:v>44.772310881140307</c:v>
                </c:pt>
                <c:pt idx="61">
                  <c:v>45.758841442039788</c:v>
                </c:pt>
                <c:pt idx="62">
                  <c:v>46.792233331551316</c:v>
                </c:pt>
                <c:pt idx="63">
                  <c:v>47.860902700637453</c:v>
                </c:pt>
                <c:pt idx="64">
                  <c:v>49.255174956063215</c:v>
                </c:pt>
                <c:pt idx="65">
                  <c:v>50.632864524425202</c:v>
                </c:pt>
                <c:pt idx="66">
                  <c:v>51.480601751419471</c:v>
                </c:pt>
                <c:pt idx="67">
                  <c:v>52.396559155758652</c:v>
                </c:pt>
                <c:pt idx="68">
                  <c:v>53.852489594256632</c:v>
                </c:pt>
                <c:pt idx="69">
                  <c:v>56.189511078195849</c:v>
                </c:pt>
                <c:pt idx="70">
                  <c:v>59.418581343955893</c:v>
                </c:pt>
                <c:pt idx="71">
                  <c:v>63.655880842250319</c:v>
                </c:pt>
                <c:pt idx="72">
                  <c:v>68.860719151502295</c:v>
                </c:pt>
                <c:pt idx="73">
                  <c:v>74.981937164708242</c:v>
                </c:pt>
                <c:pt idx="74">
                  <c:v>82.071646961076041</c:v>
                </c:pt>
                <c:pt idx="75">
                  <c:v>89.734131641832477</c:v>
                </c:pt>
                <c:pt idx="76">
                  <c:v>97.431590801458626</c:v>
                </c:pt>
                <c:pt idx="77">
                  <c:v>105.20813581257899</c:v>
                </c:pt>
                <c:pt idx="78">
                  <c:v>113.02274795172578</c:v>
                </c:pt>
                <c:pt idx="79">
                  <c:v>120.85814150887275</c:v>
                </c:pt>
                <c:pt idx="80">
                  <c:v>128.28981939554703</c:v>
                </c:pt>
                <c:pt idx="81">
                  <c:v>134.80796648309939</c:v>
                </c:pt>
                <c:pt idx="82">
                  <c:v>139.99734487529506</c:v>
                </c:pt>
                <c:pt idx="83">
                  <c:v>144.25320093071377</c:v>
                </c:pt>
                <c:pt idx="84">
                  <c:v>148.16857270360546</c:v>
                </c:pt>
                <c:pt idx="85">
                  <c:v>151.66543503568843</c:v>
                </c:pt>
                <c:pt idx="86">
                  <c:v>154.71109678437554</c:v>
                </c:pt>
                <c:pt idx="87">
                  <c:v>157.53103043686923</c:v>
                </c:pt>
                <c:pt idx="88">
                  <c:v>160.35096408936292</c:v>
                </c:pt>
                <c:pt idx="89">
                  <c:v>163.22063824577879</c:v>
                </c:pt>
                <c:pt idx="90">
                  <c:v>166.47576166213582</c:v>
                </c:pt>
                <c:pt idx="91">
                  <c:v>169.73088507849286</c:v>
                </c:pt>
                <c:pt idx="92">
                  <c:v>170.20111456726809</c:v>
                </c:pt>
                <c:pt idx="93">
                  <c:v>170.99193655458248</c:v>
                </c:pt>
                <c:pt idx="94" formatCode="General">
                  <c:v>0</c:v>
                </c:pt>
              </c:numCache>
            </c:numRef>
          </c:xVal>
          <c:yVal>
            <c:numRef>
              <c:f>A!$AE$31:$AE$125</c:f>
              <c:numCache>
                <c:formatCode>0.00</c:formatCode>
                <c:ptCount val="95"/>
                <c:pt idx="0">
                  <c:v>0</c:v>
                </c:pt>
                <c:pt idx="1">
                  <c:v>0</c:v>
                </c:pt>
                <c:pt idx="2">
                  <c:v>-5.7845694044533508E-3</c:v>
                </c:pt>
                <c:pt idx="3">
                  <c:v>-1.1569138808906702E-2</c:v>
                </c:pt>
                <c:pt idx="4">
                  <c:v>-1.7353708213360054E-2</c:v>
                </c:pt>
                <c:pt idx="5">
                  <c:v>-2.3138277617813407E-2</c:v>
                </c:pt>
                <c:pt idx="6">
                  <c:v>-2.8922847022266759E-2</c:v>
                </c:pt>
                <c:pt idx="7">
                  <c:v>-3.4707416426720109E-2</c:v>
                </c:pt>
                <c:pt idx="8">
                  <c:v>-4.0491985831173458E-2</c:v>
                </c:pt>
                <c:pt idx="9">
                  <c:v>-4.6276555235626807E-2</c:v>
                </c:pt>
                <c:pt idx="10">
                  <c:v>-0.68325797876436367</c:v>
                </c:pt>
                <c:pt idx="11">
                  <c:v>-0.97003918741380546</c:v>
                </c:pt>
                <c:pt idx="12">
                  <c:v>-0.66193456469886147</c:v>
                </c:pt>
                <c:pt idx="13">
                  <c:v>-0.35382994198391748</c:v>
                </c:pt>
                <c:pt idx="14">
                  <c:v>0.32751244016875825</c:v>
                </c:pt>
                <c:pt idx="15">
                  <c:v>1.0929023100432589</c:v>
                </c:pt>
                <c:pt idx="16">
                  <c:v>1.9255515745889666</c:v>
                </c:pt>
                <c:pt idx="17">
                  <c:v>2.7582008391346742</c:v>
                </c:pt>
                <c:pt idx="18">
                  <c:v>3.5908501036803817</c:v>
                </c:pt>
                <c:pt idx="19">
                  <c:v>4.4234993682260892</c:v>
                </c:pt>
                <c:pt idx="20">
                  <c:v>5.2561486327717972</c:v>
                </c:pt>
                <c:pt idx="21">
                  <c:v>6.0887978973175052</c:v>
                </c:pt>
                <c:pt idx="22">
                  <c:v>6.9290490240565612</c:v>
                </c:pt>
                <c:pt idx="23">
                  <c:v>7.7693001507956172</c:v>
                </c:pt>
                <c:pt idx="24">
                  <c:v>8.7149259299068582</c:v>
                </c:pt>
                <c:pt idx="25">
                  <c:v>8.7149259299068582</c:v>
                </c:pt>
                <c:pt idx="26">
                  <c:v>9.7719746372836518</c:v>
                </c:pt>
                <c:pt idx="27">
                  <c:v>10.829023344660445</c:v>
                </c:pt>
                <c:pt idx="28">
                  <c:v>10.829023344660445</c:v>
                </c:pt>
                <c:pt idx="29">
                  <c:v>11.905907024206233</c:v>
                </c:pt>
                <c:pt idx="30">
                  <c:v>13.107181699835468</c:v>
                </c:pt>
                <c:pt idx="31">
                  <c:v>14.478263277112815</c:v>
                </c:pt>
                <c:pt idx="32">
                  <c:v>15.849344854390161</c:v>
                </c:pt>
                <c:pt idx="33">
                  <c:v>15.849344854390161</c:v>
                </c:pt>
                <c:pt idx="34">
                  <c:v>17.419252061492536</c:v>
                </c:pt>
                <c:pt idx="35">
                  <c:v>19.034038476386456</c:v>
                </c:pt>
                <c:pt idx="36">
                  <c:v>20.648824891280377</c:v>
                </c:pt>
                <c:pt idx="37">
                  <c:v>22.258864569221334</c:v>
                </c:pt>
                <c:pt idx="38">
                  <c:v>24.095105497624097</c:v>
                </c:pt>
                <c:pt idx="39">
                  <c:v>26.076336695288433</c:v>
                </c:pt>
                <c:pt idx="40">
                  <c:v>27.9628122034621</c:v>
                </c:pt>
                <c:pt idx="41">
                  <c:v>29.535597272294357</c:v>
                </c:pt>
                <c:pt idx="42">
                  <c:v>30.849699700699347</c:v>
                </c:pt>
                <c:pt idx="43">
                  <c:v>31.867632095985808</c:v>
                </c:pt>
                <c:pt idx="44">
                  <c:v>32.618363232029665</c:v>
                </c:pt>
                <c:pt idx="45">
                  <c:v>32.618363232029665</c:v>
                </c:pt>
                <c:pt idx="46">
                  <c:v>33.171333351976259</c:v>
                </c:pt>
                <c:pt idx="47">
                  <c:v>33.724303471922852</c:v>
                </c:pt>
                <c:pt idx="48">
                  <c:v>33.724303471922852</c:v>
                </c:pt>
                <c:pt idx="49">
                  <c:v>34.104276489731397</c:v>
                </c:pt>
                <c:pt idx="50">
                  <c:v>34.484249507539943</c:v>
                </c:pt>
                <c:pt idx="51">
                  <c:v>34.851052826512905</c:v>
                </c:pt>
                <c:pt idx="52">
                  <c:v>35.217856145485868</c:v>
                </c:pt>
                <c:pt idx="53">
                  <c:v>35.901905704419633</c:v>
                </c:pt>
                <c:pt idx="54">
                  <c:v>36.50198968641741</c:v>
                </c:pt>
                <c:pt idx="55">
                  <c:v>37.102073668415187</c:v>
                </c:pt>
                <c:pt idx="56">
                  <c:v>37.907339943495742</c:v>
                </c:pt>
                <c:pt idx="57">
                  <c:v>38.833235541058961</c:v>
                </c:pt>
                <c:pt idx="58">
                  <c:v>39.743017944099485</c:v>
                </c:pt>
                <c:pt idx="59">
                  <c:v>40.652800347140008</c:v>
                </c:pt>
                <c:pt idx="60">
                  <c:v>41.562582750180532</c:v>
                </c:pt>
                <c:pt idx="61">
                  <c:v>42.42016068322085</c:v>
                </c:pt>
                <c:pt idx="62">
                  <c:v>43.528337810726292</c:v>
                </c:pt>
                <c:pt idx="63">
                  <c:v>44.871839338244584</c:v>
                </c:pt>
                <c:pt idx="64">
                  <c:v>46.290661093181761</c:v>
                </c:pt>
                <c:pt idx="65">
                  <c:v>47.794145430969657</c:v>
                </c:pt>
                <c:pt idx="66">
                  <c:v>49.355483174654438</c:v>
                </c:pt>
                <c:pt idx="67">
                  <c:v>50.46662835773504</c:v>
                </c:pt>
                <c:pt idx="68">
                  <c:v>51.099684929476261</c:v>
                </c:pt>
                <c:pt idx="69">
                  <c:v>51.814184100344526</c:v>
                </c:pt>
                <c:pt idx="70">
                  <c:v>52.770678289243442</c:v>
                </c:pt>
                <c:pt idx="71">
                  <c:v>53.441800598768246</c:v>
                </c:pt>
                <c:pt idx="72">
                  <c:v>53.669048747036534</c:v>
                </c:pt>
                <c:pt idx="73">
                  <c:v>53.455291103788632</c:v>
                </c:pt>
                <c:pt idx="74">
                  <c:v>52.458897371209382</c:v>
                </c:pt>
                <c:pt idx="75">
                  <c:v>50.405740788984843</c:v>
                </c:pt>
                <c:pt idx="76">
                  <c:v>48.052391354612148</c:v>
                </c:pt>
                <c:pt idx="77">
                  <c:v>45.895764555042355</c:v>
                </c:pt>
                <c:pt idx="78">
                  <c:v>43.654960582647249</c:v>
                </c:pt>
                <c:pt idx="79">
                  <c:v>41.773849020543075</c:v>
                </c:pt>
                <c:pt idx="80">
                  <c:v>40.530212653134271</c:v>
                </c:pt>
                <c:pt idx="81">
                  <c:v>39.729884825088611</c:v>
                </c:pt>
                <c:pt idx="82">
                  <c:v>38.861480705427844</c:v>
                </c:pt>
                <c:pt idx="83">
                  <c:v>37.995617004936634</c:v>
                </c:pt>
                <c:pt idx="84">
                  <c:v>37.5148698010305</c:v>
                </c:pt>
                <c:pt idx="85">
                  <c:v>37.362193494390496</c:v>
                </c:pt>
                <c:pt idx="86">
                  <c:v>37.441946954067895</c:v>
                </c:pt>
                <c:pt idx="87">
                  <c:v>37.738333924113185</c:v>
                </c:pt>
                <c:pt idx="88">
                  <c:v>38.034720894158475</c:v>
                </c:pt>
                <c:pt idx="89">
                  <c:v>38.361678964797228</c:v>
                </c:pt>
                <c:pt idx="90">
                  <c:v>38.848160418886785</c:v>
                </c:pt>
                <c:pt idx="91">
                  <c:v>39.334641872976341</c:v>
                </c:pt>
                <c:pt idx="92">
                  <c:v>39.371649736342221</c:v>
                </c:pt>
                <c:pt idx="93">
                  <c:v>40.162471723656594</c:v>
                </c:pt>
                <c:pt idx="94" formatCode="General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089472"/>
        <c:axId val="192104320"/>
      </c:scatterChart>
      <c:valAx>
        <c:axId val="192089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West &lt;----&gt; East - meters</a:t>
                </a:r>
              </a:p>
            </c:rich>
          </c:tx>
          <c:layout>
            <c:manualLayout>
              <c:xMode val="edge"/>
              <c:yMode val="edge"/>
              <c:x val="0.37146226415094341"/>
              <c:y val="0.912640185776034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104320"/>
        <c:crosses val="autoZero"/>
        <c:crossBetween val="midCat"/>
        <c:majorUnit val="20"/>
      </c:valAx>
      <c:valAx>
        <c:axId val="192104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South &lt;----&gt; North - meters</a:t>
                </a:r>
              </a:p>
            </c:rich>
          </c:tx>
          <c:layout>
            <c:manualLayout>
              <c:xMode val="edge"/>
              <c:yMode val="edge"/>
              <c:x val="1.8867924528301886E-2"/>
              <c:y val="0.276951868005346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089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4103773584905659"/>
          <c:y val="0.48513050180995032"/>
          <c:w val="5.0707547169811296E-2"/>
          <c:h val="4.460966542750932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 sz="1000" baseline="0"/>
              <a:t>META/LOG TVD X-Y COORDINATE PLOT</a:t>
            </a:r>
          </a:p>
        </c:rich>
      </c:tx>
      <c:layout>
        <c:manualLayout>
          <c:xMode val="edge"/>
          <c:yMode val="edge"/>
          <c:x val="0.40881805605962579"/>
          <c:y val="2.9304029304029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26064850467389"/>
          <c:y val="0.12271084218829088"/>
          <c:w val="0.7334676515801638"/>
          <c:h val="0.75641160930991247"/>
        </c:manualLayout>
      </c:layout>
      <c:scatterChart>
        <c:scatterStyle val="lineMarker"/>
        <c:varyColors val="0"/>
        <c:ser>
          <c:idx val="0"/>
          <c:order val="0"/>
          <c:tx>
            <c:v/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A!$W$31:$W$124</c:f>
              <c:numCache>
                <c:formatCode>0.0</c:formatCode>
                <c:ptCount val="94"/>
                <c:pt idx="0">
                  <c:v>0</c:v>
                </c:pt>
                <c:pt idx="1">
                  <c:v>0</c:v>
                </c:pt>
                <c:pt idx="2">
                  <c:v>1.3965185908719738E-2</c:v>
                </c:pt>
                <c:pt idx="3">
                  <c:v>2.7930371817439476E-2</c:v>
                </c:pt>
                <c:pt idx="4">
                  <c:v>4.1895557726159216E-2</c:v>
                </c:pt>
                <c:pt idx="5">
                  <c:v>5.5860743634878959E-2</c:v>
                </c:pt>
                <c:pt idx="6">
                  <c:v>6.9825929543598703E-2</c:v>
                </c:pt>
                <c:pt idx="7">
                  <c:v>8.3791115452318446E-2</c:v>
                </c:pt>
                <c:pt idx="8">
                  <c:v>9.7756301361038189E-2</c:v>
                </c:pt>
                <c:pt idx="9">
                  <c:v>0.11172148726975793</c:v>
                </c:pt>
                <c:pt idx="10">
                  <c:v>-0.20586573517336371</c:v>
                </c:pt>
                <c:pt idx="11">
                  <c:v>-0.70258535921020804</c:v>
                </c:pt>
                <c:pt idx="12">
                  <c:v>-1.1266549915286492</c:v>
                </c:pt>
                <c:pt idx="13">
                  <c:v>-1.5507246238470904</c:v>
                </c:pt>
                <c:pt idx="14">
                  <c:v>-1.3293430640074384</c:v>
                </c:pt>
                <c:pt idx="15">
                  <c:v>-0.96427082310227297</c:v>
                </c:pt>
                <c:pt idx="16">
                  <c:v>-0.44397381679781822</c:v>
                </c:pt>
                <c:pt idx="17">
                  <c:v>7.6323189506636524E-2</c:v>
                </c:pt>
                <c:pt idx="18">
                  <c:v>0.59662019581109127</c:v>
                </c:pt>
                <c:pt idx="19">
                  <c:v>1.116917202115546</c:v>
                </c:pt>
                <c:pt idx="20">
                  <c:v>1.6372142084200008</c:v>
                </c:pt>
                <c:pt idx="21">
                  <c:v>2.1575112147244555</c:v>
                </c:pt>
                <c:pt idx="22">
                  <c:v>2.8879303756338577</c:v>
                </c:pt>
                <c:pt idx="23">
                  <c:v>3.6183495365432599</c:v>
                </c:pt>
                <c:pt idx="24">
                  <c:v>4.4403694852617983</c:v>
                </c:pt>
                <c:pt idx="25">
                  <c:v>4.4403694852617983</c:v>
                </c:pt>
                <c:pt idx="26">
                  <c:v>5.3431743698264391</c:v>
                </c:pt>
                <c:pt idx="27">
                  <c:v>6.2459792543910799</c:v>
                </c:pt>
                <c:pt idx="28">
                  <c:v>6.2459792543910799</c:v>
                </c:pt>
                <c:pt idx="29">
                  <c:v>7.304229898974679</c:v>
                </c:pt>
                <c:pt idx="30">
                  <c:v>8.6151911646080936</c:v>
                </c:pt>
                <c:pt idx="31">
                  <c:v>10.164916974648698</c:v>
                </c:pt>
                <c:pt idx="32">
                  <c:v>11.714642784689302</c:v>
                </c:pt>
                <c:pt idx="33">
                  <c:v>11.714642784689302</c:v>
                </c:pt>
                <c:pt idx="34">
                  <c:v>13.031951343151459</c:v>
                </c:pt>
                <c:pt idx="35">
                  <c:v>14.485911561799153</c:v>
                </c:pt>
                <c:pt idx="36">
                  <c:v>15.939871780446847</c:v>
                </c:pt>
                <c:pt idx="37">
                  <c:v>17.607116673360316</c:v>
                </c:pt>
                <c:pt idx="38">
                  <c:v>19.231685414529899</c:v>
                </c:pt>
                <c:pt idx="39">
                  <c:v>20.953943419207263</c:v>
                </c:pt>
                <c:pt idx="40">
                  <c:v>22.907445994144563</c:v>
                </c:pt>
                <c:pt idx="41">
                  <c:v>24.884707814833817</c:v>
                </c:pt>
                <c:pt idx="42">
                  <c:v>26.796738712763464</c:v>
                </c:pt>
                <c:pt idx="43">
                  <c:v>28.633137365498065</c:v>
                </c:pt>
                <c:pt idx="44">
                  <c:v>30.401749088444532</c:v>
                </c:pt>
                <c:pt idx="45">
                  <c:v>30.401749088444532</c:v>
                </c:pt>
                <c:pt idx="46">
                  <c:v>31.880734856752994</c:v>
                </c:pt>
                <c:pt idx="47">
                  <c:v>33.359720625061456</c:v>
                </c:pt>
                <c:pt idx="48">
                  <c:v>33.359720625061456</c:v>
                </c:pt>
                <c:pt idx="49">
                  <c:v>34.564841073381309</c:v>
                </c:pt>
                <c:pt idx="50">
                  <c:v>35.769961521701163</c:v>
                </c:pt>
                <c:pt idx="51">
                  <c:v>36.80578214063005</c:v>
                </c:pt>
                <c:pt idx="52">
                  <c:v>37.841602759558938</c:v>
                </c:pt>
                <c:pt idx="53">
                  <c:v>38.701570916138195</c:v>
                </c:pt>
                <c:pt idx="54">
                  <c:v>39.643514087739341</c:v>
                </c:pt>
                <c:pt idx="55">
                  <c:v>40.585457259340487</c:v>
                </c:pt>
                <c:pt idx="56">
                  <c:v>41.363093861916482</c:v>
                </c:pt>
                <c:pt idx="57">
                  <c:v>42.182257089421782</c:v>
                </c:pt>
                <c:pt idx="58">
                  <c:v>43.045608353327957</c:v>
                </c:pt>
                <c:pt idx="59">
                  <c:v>43.908959617234132</c:v>
                </c:pt>
                <c:pt idx="60">
                  <c:v>44.772310881140307</c:v>
                </c:pt>
                <c:pt idx="61">
                  <c:v>45.758841442039788</c:v>
                </c:pt>
                <c:pt idx="62">
                  <c:v>46.792233331551316</c:v>
                </c:pt>
                <c:pt idx="63">
                  <c:v>47.860902700637453</c:v>
                </c:pt>
                <c:pt idx="64">
                  <c:v>49.255174956063215</c:v>
                </c:pt>
                <c:pt idx="65">
                  <c:v>50.632864524425202</c:v>
                </c:pt>
                <c:pt idx="66">
                  <c:v>51.480601751419471</c:v>
                </c:pt>
                <c:pt idx="67">
                  <c:v>52.396559155758652</c:v>
                </c:pt>
                <c:pt idx="68">
                  <c:v>53.852489594256632</c:v>
                </c:pt>
                <c:pt idx="69">
                  <c:v>56.189511078195849</c:v>
                </c:pt>
                <c:pt idx="70">
                  <c:v>59.418581343955893</c:v>
                </c:pt>
                <c:pt idx="71">
                  <c:v>63.655880842250319</c:v>
                </c:pt>
                <c:pt idx="72">
                  <c:v>68.860719151502295</c:v>
                </c:pt>
                <c:pt idx="73">
                  <c:v>74.981937164708242</c:v>
                </c:pt>
                <c:pt idx="74">
                  <c:v>82.071646961076041</c:v>
                </c:pt>
                <c:pt idx="75">
                  <c:v>89.734131641832477</c:v>
                </c:pt>
                <c:pt idx="76">
                  <c:v>97.431590801458626</c:v>
                </c:pt>
                <c:pt idx="77">
                  <c:v>105.20813581257899</c:v>
                </c:pt>
                <c:pt idx="78">
                  <c:v>113.02274795172578</c:v>
                </c:pt>
                <c:pt idx="79">
                  <c:v>120.85814150887275</c:v>
                </c:pt>
                <c:pt idx="80">
                  <c:v>128.28981939554703</c:v>
                </c:pt>
                <c:pt idx="81">
                  <c:v>134.80796648309939</c:v>
                </c:pt>
                <c:pt idx="82">
                  <c:v>139.99734487529506</c:v>
                </c:pt>
                <c:pt idx="83">
                  <c:v>144.25320093071377</c:v>
                </c:pt>
                <c:pt idx="84">
                  <c:v>148.16857270360546</c:v>
                </c:pt>
                <c:pt idx="85">
                  <c:v>151.66543503568843</c:v>
                </c:pt>
                <c:pt idx="86">
                  <c:v>154.71109678437554</c:v>
                </c:pt>
                <c:pt idx="87">
                  <c:v>157.53103043686923</c:v>
                </c:pt>
                <c:pt idx="88">
                  <c:v>160.35096408936292</c:v>
                </c:pt>
                <c:pt idx="89">
                  <c:v>163.22063824577879</c:v>
                </c:pt>
                <c:pt idx="90">
                  <c:v>166.47576166213582</c:v>
                </c:pt>
                <c:pt idx="91">
                  <c:v>169.73088507849286</c:v>
                </c:pt>
                <c:pt idx="92">
                  <c:v>170.20111456726809</c:v>
                </c:pt>
                <c:pt idx="93">
                  <c:v>170.99193655458248</c:v>
                </c:pt>
              </c:numCache>
            </c:numRef>
          </c:xVal>
          <c:yVal>
            <c:numRef>
              <c:f>A!$V$31:$V$124</c:f>
              <c:numCache>
                <c:formatCode>0.0</c:formatCode>
                <c:ptCount val="94"/>
                <c:pt idx="0">
                  <c:v>0</c:v>
                </c:pt>
                <c:pt idx="1">
                  <c:v>0</c:v>
                </c:pt>
                <c:pt idx="2">
                  <c:v>-5.7845694044533508E-3</c:v>
                </c:pt>
                <c:pt idx="3">
                  <c:v>-1.1569138808906702E-2</c:v>
                </c:pt>
                <c:pt idx="4">
                  <c:v>-1.7353708213360054E-2</c:v>
                </c:pt>
                <c:pt idx="5">
                  <c:v>-2.3138277617813407E-2</c:v>
                </c:pt>
                <c:pt idx="6">
                  <c:v>-2.8922847022266759E-2</c:v>
                </c:pt>
                <c:pt idx="7">
                  <c:v>-3.4707416426720109E-2</c:v>
                </c:pt>
                <c:pt idx="8">
                  <c:v>-4.0491985831173458E-2</c:v>
                </c:pt>
                <c:pt idx="9">
                  <c:v>-4.6276555235626807E-2</c:v>
                </c:pt>
                <c:pt idx="10">
                  <c:v>-0.68325797876436367</c:v>
                </c:pt>
                <c:pt idx="11">
                  <c:v>-0.97003918741380546</c:v>
                </c:pt>
                <c:pt idx="12">
                  <c:v>-0.66193456469886147</c:v>
                </c:pt>
                <c:pt idx="13">
                  <c:v>-0.35382994198391748</c:v>
                </c:pt>
                <c:pt idx="14">
                  <c:v>0.32751244016875825</c:v>
                </c:pt>
                <c:pt idx="15">
                  <c:v>1.0929023100432589</c:v>
                </c:pt>
                <c:pt idx="16">
                  <c:v>1.9255515745889666</c:v>
                </c:pt>
                <c:pt idx="17">
                  <c:v>2.7582008391346742</c:v>
                </c:pt>
                <c:pt idx="18">
                  <c:v>3.5908501036803817</c:v>
                </c:pt>
                <c:pt idx="19">
                  <c:v>4.4234993682260892</c:v>
                </c:pt>
                <c:pt idx="20">
                  <c:v>5.2561486327717972</c:v>
                </c:pt>
                <c:pt idx="21">
                  <c:v>6.0887978973175052</c:v>
                </c:pt>
                <c:pt idx="22">
                  <c:v>6.9290490240565612</c:v>
                </c:pt>
                <c:pt idx="23">
                  <c:v>7.7693001507956172</c:v>
                </c:pt>
                <c:pt idx="24">
                  <c:v>8.7149259299068582</c:v>
                </c:pt>
                <c:pt idx="25">
                  <c:v>8.7149259299068582</c:v>
                </c:pt>
                <c:pt idx="26">
                  <c:v>9.7719746372836518</c:v>
                </c:pt>
                <c:pt idx="27">
                  <c:v>10.829023344660445</c:v>
                </c:pt>
                <c:pt idx="28">
                  <c:v>10.829023344660445</c:v>
                </c:pt>
                <c:pt idx="29">
                  <c:v>11.905907024206233</c:v>
                </c:pt>
                <c:pt idx="30">
                  <c:v>13.107181699835468</c:v>
                </c:pt>
                <c:pt idx="31">
                  <c:v>14.478263277112815</c:v>
                </c:pt>
                <c:pt idx="32">
                  <c:v>15.849344854390161</c:v>
                </c:pt>
                <c:pt idx="33">
                  <c:v>15.849344854390161</c:v>
                </c:pt>
                <c:pt idx="34">
                  <c:v>17.419252061492536</c:v>
                </c:pt>
                <c:pt idx="35">
                  <c:v>19.034038476386456</c:v>
                </c:pt>
                <c:pt idx="36">
                  <c:v>20.648824891280377</c:v>
                </c:pt>
                <c:pt idx="37">
                  <c:v>22.258864569221334</c:v>
                </c:pt>
                <c:pt idx="38">
                  <c:v>24.095105497624097</c:v>
                </c:pt>
                <c:pt idx="39">
                  <c:v>26.076336695288433</c:v>
                </c:pt>
                <c:pt idx="40">
                  <c:v>27.9628122034621</c:v>
                </c:pt>
                <c:pt idx="41">
                  <c:v>29.535597272294357</c:v>
                </c:pt>
                <c:pt idx="42">
                  <c:v>30.849699700699347</c:v>
                </c:pt>
                <c:pt idx="43">
                  <c:v>31.867632095985808</c:v>
                </c:pt>
                <c:pt idx="44">
                  <c:v>32.618363232029665</c:v>
                </c:pt>
                <c:pt idx="45">
                  <c:v>32.618363232029665</c:v>
                </c:pt>
                <c:pt idx="46">
                  <c:v>33.171333351976259</c:v>
                </c:pt>
                <c:pt idx="47">
                  <c:v>33.724303471922852</c:v>
                </c:pt>
                <c:pt idx="48">
                  <c:v>33.724303471922852</c:v>
                </c:pt>
                <c:pt idx="49">
                  <c:v>34.104276489731397</c:v>
                </c:pt>
                <c:pt idx="50">
                  <c:v>34.484249507539943</c:v>
                </c:pt>
                <c:pt idx="51">
                  <c:v>34.851052826512905</c:v>
                </c:pt>
                <c:pt idx="52">
                  <c:v>35.217856145485868</c:v>
                </c:pt>
                <c:pt idx="53">
                  <c:v>35.901905704419633</c:v>
                </c:pt>
                <c:pt idx="54">
                  <c:v>36.50198968641741</c:v>
                </c:pt>
                <c:pt idx="55">
                  <c:v>37.102073668415187</c:v>
                </c:pt>
                <c:pt idx="56">
                  <c:v>37.907339943495742</c:v>
                </c:pt>
                <c:pt idx="57">
                  <c:v>38.833235541058961</c:v>
                </c:pt>
                <c:pt idx="58">
                  <c:v>39.743017944099485</c:v>
                </c:pt>
                <c:pt idx="59">
                  <c:v>40.652800347140008</c:v>
                </c:pt>
                <c:pt idx="60">
                  <c:v>41.562582750180532</c:v>
                </c:pt>
                <c:pt idx="61">
                  <c:v>42.42016068322085</c:v>
                </c:pt>
                <c:pt idx="62">
                  <c:v>43.528337810726292</c:v>
                </c:pt>
                <c:pt idx="63">
                  <c:v>44.871839338244584</c:v>
                </c:pt>
                <c:pt idx="64">
                  <c:v>46.290661093181761</c:v>
                </c:pt>
                <c:pt idx="65">
                  <c:v>47.794145430969657</c:v>
                </c:pt>
                <c:pt idx="66">
                  <c:v>49.355483174654438</c:v>
                </c:pt>
                <c:pt idx="67">
                  <c:v>50.46662835773504</c:v>
                </c:pt>
                <c:pt idx="68">
                  <c:v>51.099684929476261</c:v>
                </c:pt>
                <c:pt idx="69">
                  <c:v>51.814184100344526</c:v>
                </c:pt>
                <c:pt idx="70">
                  <c:v>52.770678289243442</c:v>
                </c:pt>
                <c:pt idx="71">
                  <c:v>53.441800598768246</c:v>
                </c:pt>
                <c:pt idx="72">
                  <c:v>53.669048747036534</c:v>
                </c:pt>
                <c:pt idx="73">
                  <c:v>53.455291103788632</c:v>
                </c:pt>
                <c:pt idx="74">
                  <c:v>52.458897371209382</c:v>
                </c:pt>
                <c:pt idx="75">
                  <c:v>50.405740788984843</c:v>
                </c:pt>
                <c:pt idx="76">
                  <c:v>48.052391354612148</c:v>
                </c:pt>
                <c:pt idx="77">
                  <c:v>45.895764555042355</c:v>
                </c:pt>
                <c:pt idx="78">
                  <c:v>43.654960582647249</c:v>
                </c:pt>
                <c:pt idx="79">
                  <c:v>41.773849020543075</c:v>
                </c:pt>
                <c:pt idx="80">
                  <c:v>40.530212653134271</c:v>
                </c:pt>
                <c:pt idx="81">
                  <c:v>39.729884825088611</c:v>
                </c:pt>
                <c:pt idx="82">
                  <c:v>38.861480705427844</c:v>
                </c:pt>
                <c:pt idx="83">
                  <c:v>37.995617004936634</c:v>
                </c:pt>
                <c:pt idx="84">
                  <c:v>37.5148698010305</c:v>
                </c:pt>
                <c:pt idx="85">
                  <c:v>37.362193494390496</c:v>
                </c:pt>
                <c:pt idx="86">
                  <c:v>37.441946954067895</c:v>
                </c:pt>
                <c:pt idx="87">
                  <c:v>37.738333924113185</c:v>
                </c:pt>
                <c:pt idx="88">
                  <c:v>38.034720894158475</c:v>
                </c:pt>
                <c:pt idx="89">
                  <c:v>38.361678964797228</c:v>
                </c:pt>
                <c:pt idx="90">
                  <c:v>38.848160418886785</c:v>
                </c:pt>
                <c:pt idx="91">
                  <c:v>39.334641872976341</c:v>
                </c:pt>
                <c:pt idx="92">
                  <c:v>39.371649736342221</c:v>
                </c:pt>
                <c:pt idx="93">
                  <c:v>40.162471723656594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151936"/>
        <c:axId val="192154240"/>
      </c:scatterChart>
      <c:valAx>
        <c:axId val="192151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West &lt;----&gt; East</a:t>
                </a:r>
              </a:p>
            </c:rich>
          </c:tx>
          <c:layout>
            <c:manualLayout>
              <c:xMode val="edge"/>
              <c:yMode val="edge"/>
              <c:x val="0.40881805605962579"/>
              <c:y val="0.93406766461884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154240"/>
        <c:crosses val="autoZero"/>
        <c:crossBetween val="midCat"/>
        <c:majorUnit val="40"/>
        <c:minorUnit val="10"/>
      </c:valAx>
      <c:valAx>
        <c:axId val="192154240"/>
        <c:scaling>
          <c:orientation val="minMax"/>
          <c:max val="200"/>
          <c:min val="-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South &lt;-----&gt; North</a:t>
                </a:r>
              </a:p>
            </c:rich>
          </c:tx>
          <c:layout>
            <c:manualLayout>
              <c:xMode val="edge"/>
              <c:yMode val="edge"/>
              <c:x val="3.2064128256513023E-2"/>
              <c:y val="0.40476267389653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151936"/>
        <c:crosses val="autoZero"/>
        <c:crossBetween val="midCat"/>
        <c:majorUnit val="40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982048085672651"/>
          <c:y val="0.4835172526511109"/>
          <c:w val="7.6152304609218402E-2"/>
          <c:h val="3.479853479853478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126</xdr:row>
      <xdr:rowOff>0</xdr:rowOff>
    </xdr:from>
    <xdr:to>
      <xdr:col>4</xdr:col>
      <xdr:colOff>481013</xdr:colOff>
      <xdr:row>153</xdr:row>
      <xdr:rowOff>11112</xdr:rowOff>
    </xdr:to>
    <xdr:graphicFrame macro="">
      <xdr:nvGraphicFramePr>
        <xdr:cNvPr id="61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126</xdr:row>
      <xdr:rowOff>0</xdr:rowOff>
    </xdr:from>
    <xdr:to>
      <xdr:col>9</xdr:col>
      <xdr:colOff>504825</xdr:colOff>
      <xdr:row>153</xdr:row>
      <xdr:rowOff>11112</xdr:rowOff>
    </xdr:to>
    <xdr:graphicFrame macro="">
      <xdr:nvGraphicFramePr>
        <xdr:cNvPr id="61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295275</xdr:colOff>
      <xdr:row>126</xdr:row>
      <xdr:rowOff>28575</xdr:rowOff>
    </xdr:from>
    <xdr:to>
      <xdr:col>21</xdr:col>
      <xdr:colOff>800099</xdr:colOff>
      <xdr:row>153</xdr:row>
      <xdr:rowOff>1587</xdr:rowOff>
    </xdr:to>
    <xdr:graphicFrame macro="">
      <xdr:nvGraphicFramePr>
        <xdr:cNvPr id="615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154</xdr:row>
      <xdr:rowOff>0</xdr:rowOff>
    </xdr:from>
    <xdr:to>
      <xdr:col>6</xdr:col>
      <xdr:colOff>638175</xdr:colOff>
      <xdr:row>181</xdr:row>
      <xdr:rowOff>57150</xdr:rowOff>
    </xdr:to>
    <xdr:graphicFrame macro="">
      <xdr:nvGraphicFramePr>
        <xdr:cNvPr id="616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pec2000.net/19-dip13.htm" TargetMode="External"/><Relationship Id="rId1" Type="http://schemas.openxmlformats.org/officeDocument/2006/relationships/hyperlink" Target="https://www.spec2000.net/00-fineprint.ht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7"/>
  <sheetViews>
    <sheetView tabSelected="1" zoomScale="120" zoomScaleNormal="120" workbookViewId="0"/>
  </sheetViews>
  <sheetFormatPr defaultColWidth="9.6640625" defaultRowHeight="15"/>
  <cols>
    <col min="1" max="1" width="10.109375" style="1" customWidth="1"/>
    <col min="2" max="5" width="7.6640625" style="1" customWidth="1"/>
    <col min="6" max="6" width="8.6640625" style="1" customWidth="1"/>
    <col min="7" max="8" width="7.6640625" style="1" customWidth="1"/>
    <col min="9" max="9" width="8.6640625" style="1" customWidth="1"/>
    <col min="10" max="11" width="7.6640625" style="1" customWidth="1"/>
    <col min="12" max="12" width="8.6640625" style="1" customWidth="1"/>
    <col min="13" max="14" width="7.6640625" style="1" customWidth="1"/>
    <col min="15" max="15" width="8.6640625" style="1" customWidth="1"/>
    <col min="16" max="17" width="7.6640625" style="1" customWidth="1"/>
    <col min="18" max="18" width="8.6640625" style="1" customWidth="1"/>
    <col min="19" max="20" width="7.6640625" style="1" customWidth="1"/>
    <col min="21" max="21" width="8.6640625" style="1" customWidth="1"/>
    <col min="22" max="23" width="9.6640625" style="1" customWidth="1"/>
    <col min="24" max="24" width="8.6640625" style="1" customWidth="1"/>
    <col min="25" max="25" width="9.6640625" style="1" customWidth="1"/>
    <col min="26" max="26" width="12.6640625" style="1" customWidth="1"/>
    <col min="27" max="16384" width="9.6640625" style="1"/>
  </cols>
  <sheetData>
    <row r="1" spans="1:32" ht="30.75" thickTop="1">
      <c r="A1" s="60" t="s">
        <v>55</v>
      </c>
      <c r="B1" s="61"/>
      <c r="C1" s="61"/>
      <c r="D1" s="61"/>
      <c r="E1" s="61"/>
      <c r="F1" s="61"/>
      <c r="G1" s="61"/>
      <c r="H1" s="61"/>
      <c r="I1" s="61"/>
      <c r="J1" s="62"/>
      <c r="K1" s="42"/>
      <c r="L1" s="2" t="s">
        <v>29</v>
      </c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4"/>
      <c r="Y1" s="5"/>
      <c r="Z1" s="5"/>
      <c r="AA1" s="5"/>
      <c r="AB1" s="5"/>
      <c r="AC1" s="5"/>
      <c r="AD1" s="5"/>
      <c r="AE1" s="5"/>
      <c r="AF1" s="5"/>
    </row>
    <row r="2" spans="1:32" ht="18.75">
      <c r="A2" s="63" t="s">
        <v>71</v>
      </c>
      <c r="B2" s="43"/>
      <c r="C2" s="43"/>
      <c r="D2" s="43"/>
      <c r="E2" s="43"/>
      <c r="F2" s="43"/>
      <c r="G2" s="43"/>
      <c r="H2" s="43"/>
      <c r="I2" s="43"/>
      <c r="J2" s="64"/>
      <c r="K2" s="44"/>
      <c r="L2" s="6"/>
      <c r="M2" s="6"/>
      <c r="N2" s="6"/>
      <c r="O2" s="6"/>
      <c r="P2" s="6"/>
      <c r="Q2" s="6"/>
      <c r="R2" s="6"/>
      <c r="S2" s="3"/>
      <c r="T2" s="3"/>
      <c r="U2" s="3"/>
      <c r="V2" s="3"/>
      <c r="W2" s="3"/>
      <c r="X2" s="4"/>
      <c r="Y2" s="5"/>
      <c r="Z2" s="5"/>
      <c r="AA2" s="5"/>
      <c r="AB2" s="5"/>
      <c r="AC2" s="5"/>
      <c r="AD2" s="5"/>
      <c r="AE2" s="5"/>
      <c r="AF2" s="5"/>
    </row>
    <row r="3" spans="1:32" ht="18.75">
      <c r="A3" s="63" t="s">
        <v>0</v>
      </c>
      <c r="B3" s="43"/>
      <c r="C3" s="43"/>
      <c r="D3" s="43"/>
      <c r="E3" s="43"/>
      <c r="F3" s="43"/>
      <c r="G3" s="43"/>
      <c r="H3" s="43"/>
      <c r="I3" s="43"/>
      <c r="J3" s="64"/>
      <c r="K3" s="44"/>
      <c r="L3" s="6"/>
      <c r="M3" s="6"/>
      <c r="N3" s="6"/>
      <c r="O3" s="6"/>
      <c r="P3" s="6"/>
      <c r="Q3" s="6"/>
      <c r="R3" s="6"/>
      <c r="S3" s="3"/>
      <c r="T3" s="3"/>
      <c r="U3" s="3"/>
      <c r="V3" s="3"/>
      <c r="W3" s="3"/>
      <c r="X3" s="4"/>
      <c r="Y3" s="5"/>
      <c r="Z3" s="5"/>
      <c r="AA3" s="5"/>
      <c r="AB3" s="5"/>
      <c r="AC3" s="5"/>
      <c r="AD3" s="5"/>
      <c r="AE3" s="5"/>
      <c r="AF3" s="5"/>
    </row>
    <row r="4" spans="1:32" ht="15.75" thickBot="1">
      <c r="A4" s="65"/>
      <c r="B4" s="45"/>
      <c r="C4" s="45"/>
      <c r="D4" s="45"/>
      <c r="E4" s="45"/>
      <c r="F4" s="45"/>
      <c r="G4" s="45"/>
      <c r="H4" s="45"/>
      <c r="I4" s="45"/>
      <c r="J4" s="66"/>
      <c r="K4" s="46"/>
      <c r="L4" s="7" t="s">
        <v>30</v>
      </c>
      <c r="M4" s="7"/>
      <c r="N4" s="7"/>
      <c r="O4" s="8" t="s">
        <v>36</v>
      </c>
      <c r="P4" s="8" t="s">
        <v>39</v>
      </c>
      <c r="Q4" s="8" t="s">
        <v>44</v>
      </c>
      <c r="R4" s="8" t="s">
        <v>45</v>
      </c>
      <c r="S4" s="9"/>
      <c r="T4" s="9"/>
      <c r="U4" s="9"/>
      <c r="V4" s="9"/>
      <c r="W4" s="9"/>
      <c r="X4" s="4"/>
      <c r="Y4" s="5"/>
      <c r="Z4" s="5"/>
      <c r="AA4" s="5"/>
      <c r="AB4" s="5"/>
      <c r="AC4" s="5"/>
      <c r="AD4" s="5"/>
      <c r="AE4" s="5"/>
      <c r="AF4" s="5"/>
    </row>
    <row r="5" spans="1:32" ht="18" thickTop="1" thickBot="1">
      <c r="A5" s="36" t="s">
        <v>56</v>
      </c>
      <c r="B5" s="37"/>
      <c r="C5" s="37"/>
      <c r="D5" s="37"/>
      <c r="E5" s="37"/>
      <c r="F5" s="37"/>
      <c r="G5" s="37"/>
      <c r="H5" s="38" t="s">
        <v>57</v>
      </c>
      <c r="I5" s="38"/>
      <c r="J5" s="39"/>
      <c r="K5" s="46"/>
      <c r="L5" s="7" t="s">
        <v>31</v>
      </c>
      <c r="M5" s="7" t="s">
        <v>32</v>
      </c>
      <c r="N5" s="7" t="s">
        <v>34</v>
      </c>
      <c r="O5" s="8" t="s">
        <v>37</v>
      </c>
      <c r="P5" s="8" t="s">
        <v>37</v>
      </c>
      <c r="Q5" s="8" t="s">
        <v>37</v>
      </c>
      <c r="R5" s="8" t="s">
        <v>46</v>
      </c>
      <c r="S5" s="9"/>
      <c r="T5" s="9"/>
      <c r="U5" s="9"/>
      <c r="V5" s="9"/>
      <c r="W5" s="9"/>
      <c r="X5" s="4"/>
      <c r="Y5" s="5"/>
      <c r="Z5" s="5"/>
      <c r="AA5" s="5"/>
      <c r="AB5" s="5"/>
      <c r="AC5" s="5"/>
      <c r="AD5" s="5"/>
      <c r="AE5" s="5"/>
      <c r="AF5" s="5"/>
    </row>
    <row r="6" spans="1:32" ht="16.5" thickTop="1" thickBot="1">
      <c r="A6" s="67"/>
      <c r="B6" s="35"/>
      <c r="C6" s="35"/>
      <c r="D6" s="35"/>
      <c r="E6" s="35"/>
      <c r="F6" s="35"/>
      <c r="G6" s="35"/>
      <c r="H6" s="35"/>
      <c r="I6" s="35"/>
      <c r="J6" s="68"/>
      <c r="K6" s="47"/>
      <c r="L6" s="11">
        <f t="shared" ref="L6:L24" si="0">IF($H$12="M",N6,M6)</f>
        <v>0</v>
      </c>
      <c r="M6" s="11">
        <v>0</v>
      </c>
      <c r="N6" s="11">
        <v>1</v>
      </c>
      <c r="O6" s="11"/>
      <c r="P6" s="11" t="s">
        <v>40</v>
      </c>
      <c r="Q6" s="11"/>
      <c r="R6" s="11"/>
      <c r="S6" s="9"/>
      <c r="T6" s="9"/>
      <c r="U6" s="9"/>
      <c r="V6" s="9"/>
      <c r="W6" s="9"/>
      <c r="X6" s="4"/>
      <c r="Y6" s="5"/>
      <c r="Z6" s="5"/>
      <c r="AA6" s="5"/>
      <c r="AB6" s="5"/>
      <c r="AC6" s="5"/>
      <c r="AD6" s="5"/>
      <c r="AE6" s="5"/>
      <c r="AF6" s="5"/>
    </row>
    <row r="7" spans="1:32" ht="16.5" thickTop="1" thickBot="1">
      <c r="A7" s="77" t="s">
        <v>58</v>
      </c>
      <c r="B7" s="78"/>
      <c r="C7" s="79" t="s">
        <v>59</v>
      </c>
      <c r="D7" s="80"/>
      <c r="E7" s="81"/>
      <c r="F7" s="77"/>
      <c r="G7" s="82" t="s">
        <v>60</v>
      </c>
      <c r="H7" s="79" t="s">
        <v>22</v>
      </c>
      <c r="I7" s="80"/>
      <c r="J7" s="81"/>
      <c r="K7" s="47"/>
      <c r="L7" s="12">
        <f t="shared" si="0"/>
        <v>6.7</v>
      </c>
      <c r="M7" s="12">
        <v>6.7</v>
      </c>
      <c r="N7" s="12">
        <v>21.5</v>
      </c>
      <c r="O7" s="12">
        <v>0.4</v>
      </c>
      <c r="P7" s="12"/>
      <c r="Q7" s="12">
        <v>1</v>
      </c>
      <c r="R7" s="12"/>
      <c r="S7" s="9"/>
      <c r="T7" s="9"/>
      <c r="U7" s="9"/>
      <c r="V7" s="9"/>
      <c r="W7" s="9"/>
      <c r="X7" s="4"/>
      <c r="Y7" s="5"/>
      <c r="Z7" s="5"/>
      <c r="AA7" s="5"/>
      <c r="AB7" s="5"/>
      <c r="AC7" s="5"/>
      <c r="AD7" s="5"/>
      <c r="AE7" s="5"/>
      <c r="AF7" s="5"/>
    </row>
    <row r="8" spans="1:32" ht="16.5" thickTop="1" thickBot="1">
      <c r="A8" s="77" t="s">
        <v>61</v>
      </c>
      <c r="B8" s="78"/>
      <c r="C8" s="83" t="s">
        <v>62</v>
      </c>
      <c r="D8" s="84"/>
      <c r="E8" s="85"/>
      <c r="F8" s="86"/>
      <c r="G8" s="82" t="s">
        <v>63</v>
      </c>
      <c r="H8" s="87" t="s">
        <v>64</v>
      </c>
      <c r="I8" s="84"/>
      <c r="J8" s="81"/>
      <c r="K8" s="47"/>
      <c r="L8" s="12">
        <f t="shared" si="0"/>
        <v>1</v>
      </c>
      <c r="M8" s="12">
        <v>1</v>
      </c>
      <c r="N8" s="12">
        <v>1.8</v>
      </c>
      <c r="O8" s="12"/>
      <c r="P8" s="12"/>
      <c r="Q8" s="12">
        <v>0.5</v>
      </c>
      <c r="R8" s="12"/>
      <c r="S8" s="9"/>
      <c r="T8" s="9"/>
      <c r="U8" s="9"/>
      <c r="V8" s="9"/>
      <c r="W8" s="9"/>
      <c r="X8" s="4"/>
      <c r="Y8" s="5"/>
      <c r="Z8" s="5"/>
      <c r="AA8" s="5"/>
      <c r="AB8" s="5"/>
      <c r="AC8" s="5"/>
      <c r="AD8" s="5"/>
      <c r="AE8" s="5"/>
      <c r="AF8" s="5"/>
    </row>
    <row r="9" spans="1:32" ht="15.75" thickTop="1">
      <c r="A9" s="88"/>
      <c r="B9" s="89"/>
      <c r="C9" s="89"/>
      <c r="D9" s="89"/>
      <c r="E9" s="89"/>
      <c r="F9" s="89"/>
      <c r="G9" s="89"/>
      <c r="H9" s="89"/>
      <c r="I9" s="89"/>
      <c r="J9" s="90"/>
      <c r="K9" s="47"/>
      <c r="L9" s="12">
        <f t="shared" si="0"/>
        <v>0</v>
      </c>
      <c r="M9" s="12">
        <v>0</v>
      </c>
      <c r="N9" s="12">
        <v>32</v>
      </c>
      <c r="O9" s="12">
        <v>0.4</v>
      </c>
      <c r="P9" s="12"/>
      <c r="Q9" s="12">
        <v>0.3</v>
      </c>
      <c r="R9" s="12"/>
      <c r="S9" s="9"/>
      <c r="T9" s="9"/>
      <c r="U9" s="9"/>
      <c r="V9" s="9"/>
      <c r="W9" s="9"/>
      <c r="X9" s="4"/>
      <c r="Y9" s="5"/>
      <c r="Z9" s="5"/>
      <c r="AA9" s="5"/>
      <c r="AB9" s="5"/>
      <c r="AC9" s="5"/>
      <c r="AD9" s="5"/>
      <c r="AE9" s="5"/>
      <c r="AF9" s="5"/>
    </row>
    <row r="10" spans="1:32">
      <c r="A10" s="88"/>
      <c r="B10" s="89"/>
      <c r="C10" s="89"/>
      <c r="D10" s="89"/>
      <c r="E10" s="89"/>
      <c r="F10" s="89"/>
      <c r="G10" s="89"/>
      <c r="H10" s="89"/>
      <c r="I10" s="89"/>
      <c r="J10" s="91"/>
      <c r="K10" s="47"/>
      <c r="L10" s="12">
        <f t="shared" si="0"/>
        <v>1</v>
      </c>
      <c r="M10" s="12">
        <v>1</v>
      </c>
      <c r="N10" s="12">
        <v>3.2808398950131199</v>
      </c>
      <c r="O10" s="13">
        <v>0</v>
      </c>
      <c r="P10" s="12" t="s">
        <v>41</v>
      </c>
      <c r="Q10" s="14">
        <v>99999</v>
      </c>
      <c r="R10" s="12" t="s">
        <v>47</v>
      </c>
      <c r="S10" s="9"/>
      <c r="T10" s="9"/>
      <c r="U10" s="9"/>
      <c r="V10" s="9"/>
      <c r="W10" s="9"/>
      <c r="X10" s="4"/>
      <c r="Y10" s="5"/>
      <c r="Z10" s="5"/>
      <c r="AA10" s="5"/>
      <c r="AB10" s="5"/>
      <c r="AC10" s="5"/>
      <c r="AD10" s="5"/>
      <c r="AE10" s="5"/>
      <c r="AF10" s="5"/>
    </row>
    <row r="11" spans="1:32">
      <c r="A11" s="88" t="s">
        <v>65</v>
      </c>
      <c r="B11" s="89"/>
      <c r="C11" s="92" t="s">
        <v>66</v>
      </c>
      <c r="D11" s="89"/>
      <c r="E11" s="89"/>
      <c r="F11" s="89"/>
      <c r="G11" s="89"/>
      <c r="H11" s="89"/>
      <c r="I11" s="89"/>
      <c r="J11" s="91"/>
      <c r="K11" s="47"/>
      <c r="L11" s="12">
        <f t="shared" si="0"/>
        <v>1</v>
      </c>
      <c r="M11" s="12">
        <v>1</v>
      </c>
      <c r="N11" s="12">
        <v>0.30480000000000002</v>
      </c>
      <c r="O11" s="12">
        <v>41</v>
      </c>
      <c r="P11" s="12" t="s">
        <v>42</v>
      </c>
      <c r="Q11" s="12"/>
      <c r="R11" s="12"/>
      <c r="S11" s="9"/>
      <c r="T11" s="9"/>
      <c r="U11" s="9"/>
      <c r="V11" s="9"/>
      <c r="W11" s="9"/>
      <c r="X11" s="4"/>
      <c r="Y11" s="5"/>
      <c r="Z11" s="5"/>
      <c r="AA11" s="5"/>
      <c r="AB11" s="5"/>
      <c r="AC11" s="5"/>
      <c r="AD11" s="5"/>
      <c r="AE11" s="5"/>
      <c r="AF11" s="5"/>
    </row>
    <row r="12" spans="1:32">
      <c r="A12" s="35"/>
      <c r="B12" s="35"/>
      <c r="C12" s="48"/>
      <c r="D12" s="49"/>
      <c r="E12" s="35"/>
      <c r="F12" s="52"/>
      <c r="G12" s="35"/>
      <c r="H12" s="51"/>
      <c r="I12" s="35"/>
      <c r="J12" s="68"/>
      <c r="K12" s="47"/>
      <c r="L12" s="12">
        <f t="shared" si="0"/>
        <v>2.65</v>
      </c>
      <c r="M12" s="12">
        <v>2.65</v>
      </c>
      <c r="N12" s="14">
        <v>2650</v>
      </c>
      <c r="O12" s="12"/>
      <c r="P12" s="12"/>
      <c r="Q12" s="12"/>
      <c r="R12" s="12"/>
      <c r="S12" s="9"/>
      <c r="T12" s="9"/>
      <c r="U12" s="9"/>
      <c r="V12" s="9"/>
      <c r="W12" s="9"/>
      <c r="X12" s="4"/>
      <c r="Y12" s="5"/>
      <c r="Z12" s="5"/>
      <c r="AA12" s="5"/>
      <c r="AB12" s="5"/>
      <c r="AC12" s="5"/>
      <c r="AD12" s="5"/>
      <c r="AE12" s="5"/>
      <c r="AF12" s="5"/>
    </row>
    <row r="13" spans="1:32" ht="15.75" thickBot="1">
      <c r="A13" s="67"/>
      <c r="B13" s="35"/>
      <c r="C13" s="53"/>
      <c r="D13" s="35"/>
      <c r="E13" s="35"/>
      <c r="F13" s="35"/>
      <c r="G13" s="35"/>
      <c r="H13" s="35"/>
      <c r="I13" s="53"/>
      <c r="J13" s="68"/>
      <c r="K13" s="47"/>
      <c r="L13" s="12">
        <f t="shared" si="0"/>
        <v>2.71</v>
      </c>
      <c r="M13" s="12">
        <v>2.71</v>
      </c>
      <c r="N13" s="14">
        <v>2710</v>
      </c>
      <c r="O13" s="12"/>
      <c r="P13" s="12"/>
      <c r="Q13" s="12"/>
      <c r="R13" s="12"/>
      <c r="S13" s="9"/>
      <c r="T13" s="9"/>
      <c r="U13" s="9"/>
      <c r="V13" s="9"/>
      <c r="W13" s="9"/>
      <c r="X13" s="4"/>
      <c r="Y13" s="5"/>
      <c r="Z13" s="5"/>
      <c r="AA13" s="5"/>
      <c r="AB13" s="5"/>
      <c r="AC13" s="5"/>
      <c r="AD13" s="5"/>
      <c r="AE13" s="5"/>
      <c r="AF13" s="5"/>
    </row>
    <row r="14" spans="1:32" ht="18" thickTop="1" thickBot="1">
      <c r="A14" s="37" t="s">
        <v>67</v>
      </c>
      <c r="B14" s="75"/>
      <c r="C14" s="37"/>
      <c r="D14" s="37"/>
      <c r="E14" s="37"/>
      <c r="F14" s="37"/>
      <c r="G14" s="37"/>
      <c r="H14" s="37"/>
      <c r="I14" s="37"/>
      <c r="J14" s="76"/>
      <c r="K14" s="47"/>
      <c r="L14" s="12">
        <f t="shared" si="0"/>
        <v>0.159</v>
      </c>
      <c r="M14" s="12">
        <v>0.159</v>
      </c>
      <c r="N14" s="12">
        <v>1</v>
      </c>
      <c r="O14" s="12" t="s">
        <v>38</v>
      </c>
      <c r="P14" s="12"/>
      <c r="Q14" s="12"/>
      <c r="R14" s="12"/>
      <c r="S14" s="9"/>
      <c r="T14" s="9"/>
      <c r="U14" s="9"/>
      <c r="V14" s="9"/>
      <c r="W14" s="9"/>
      <c r="X14" s="4"/>
      <c r="Y14" s="5"/>
      <c r="Z14" s="5"/>
      <c r="AA14" s="5"/>
      <c r="AB14" s="5"/>
      <c r="AC14" s="5"/>
      <c r="AD14" s="5"/>
      <c r="AE14" s="5"/>
      <c r="AF14" s="5"/>
    </row>
    <row r="15" spans="1:32" ht="15.75" thickTop="1">
      <c r="A15" s="67" t="s">
        <v>68</v>
      </c>
      <c r="B15" s="35"/>
      <c r="C15" s="35"/>
      <c r="D15" s="35"/>
      <c r="E15" s="35"/>
      <c r="F15" s="35"/>
      <c r="G15" s="35"/>
      <c r="H15" s="35"/>
      <c r="I15" s="35"/>
      <c r="J15" s="68"/>
      <c r="K15" s="47"/>
      <c r="L15" s="12">
        <f t="shared" si="0"/>
        <v>2.8299999999999999E-2</v>
      </c>
      <c r="M15" s="12">
        <v>2.8299999999999999E-2</v>
      </c>
      <c r="N15" s="12">
        <v>1</v>
      </c>
      <c r="O15" s="12"/>
      <c r="P15" s="12"/>
      <c r="Q15" s="12"/>
      <c r="R15" s="12"/>
      <c r="S15" s="9"/>
      <c r="T15" s="9"/>
      <c r="U15" s="9"/>
      <c r="V15" s="9"/>
      <c r="W15" s="9"/>
      <c r="X15" s="4"/>
      <c r="Y15" s="5"/>
      <c r="Z15" s="5"/>
      <c r="AA15" s="5"/>
      <c r="AB15" s="5"/>
      <c r="AC15" s="5"/>
      <c r="AD15" s="5"/>
      <c r="AE15" s="5"/>
      <c r="AF15" s="5"/>
    </row>
    <row r="16" spans="1:32" ht="15.75" thickBot="1">
      <c r="B16" s="69" t="s">
        <v>1</v>
      </c>
      <c r="C16" s="35" t="s">
        <v>10</v>
      </c>
      <c r="D16" s="35"/>
      <c r="E16" s="35" t="s">
        <v>16</v>
      </c>
      <c r="F16" s="35"/>
      <c r="G16" s="50"/>
      <c r="H16" s="50"/>
      <c r="I16" s="50"/>
      <c r="J16" s="68"/>
      <c r="K16" s="47"/>
      <c r="L16" s="12">
        <f t="shared" si="0"/>
        <v>1</v>
      </c>
      <c r="M16" s="12">
        <v>1</v>
      </c>
      <c r="N16" s="14">
        <v>1000</v>
      </c>
      <c r="O16" s="12"/>
      <c r="P16" s="12"/>
      <c r="Q16" s="12"/>
      <c r="R16" s="12"/>
      <c r="S16" s="9"/>
      <c r="T16" s="9"/>
      <c r="U16" s="9"/>
      <c r="V16" s="9"/>
      <c r="W16" s="9"/>
      <c r="X16" s="4"/>
      <c r="Y16" s="5"/>
      <c r="Z16" s="5"/>
      <c r="AA16" s="5"/>
      <c r="AB16" s="5"/>
      <c r="AC16" s="5"/>
      <c r="AD16" s="5"/>
      <c r="AE16" s="5"/>
      <c r="AF16" s="5"/>
    </row>
    <row r="17" spans="1:32" ht="16.5" thickTop="1" thickBot="1">
      <c r="A17" s="93" t="s">
        <v>23</v>
      </c>
      <c r="B17" s="70">
        <v>1</v>
      </c>
      <c r="C17" s="51">
        <v>0</v>
      </c>
      <c r="D17" s="35" t="str">
        <f>$L$25</f>
        <v xml:space="preserve"> meters</v>
      </c>
      <c r="E17" s="51">
        <v>2160</v>
      </c>
      <c r="F17" s="35" t="str">
        <f>$L$25</f>
        <v xml:space="preserve"> meters</v>
      </c>
      <c r="G17" s="50"/>
      <c r="H17" s="50"/>
      <c r="I17" s="50"/>
      <c r="J17" s="68"/>
      <c r="K17" s="47"/>
      <c r="L17" s="12">
        <f t="shared" si="0"/>
        <v>162.6</v>
      </c>
      <c r="M17" s="12">
        <v>162.6</v>
      </c>
      <c r="N17" s="14">
        <v>2149</v>
      </c>
      <c r="O17" s="12"/>
      <c r="P17" s="12"/>
      <c r="Q17" s="12"/>
      <c r="R17" s="12"/>
      <c r="S17" s="9"/>
      <c r="T17" s="9"/>
      <c r="U17" s="9"/>
      <c r="V17" s="9"/>
      <c r="W17" s="9"/>
      <c r="X17" s="4"/>
      <c r="Y17" s="5"/>
      <c r="Z17" s="5"/>
      <c r="AA17" s="5"/>
      <c r="AB17" s="5"/>
      <c r="AC17" s="5"/>
      <c r="AD17" s="5"/>
      <c r="AE17" s="5"/>
      <c r="AF17" s="5"/>
    </row>
    <row r="18" spans="1:32" ht="15.75" thickTop="1">
      <c r="A18" s="1" t="s">
        <v>69</v>
      </c>
      <c r="B18" s="70">
        <v>2</v>
      </c>
      <c r="C18" s="51">
        <v>2160</v>
      </c>
      <c r="D18" s="35" t="str">
        <f>$L$25</f>
        <v xml:space="preserve"> meters</v>
      </c>
      <c r="E18" s="51">
        <v>3033</v>
      </c>
      <c r="F18" s="35" t="str">
        <f>$L$25</f>
        <v xml:space="preserve"> meters</v>
      </c>
      <c r="G18" s="50"/>
      <c r="H18" s="50"/>
      <c r="I18" s="50"/>
      <c r="J18" s="68"/>
      <c r="K18" s="47"/>
      <c r="L18" s="12">
        <f t="shared" si="0"/>
        <v>162.6</v>
      </c>
      <c r="M18" s="12">
        <v>162.6</v>
      </c>
      <c r="N18" s="12">
        <v>2.149</v>
      </c>
      <c r="O18" s="12"/>
      <c r="P18" s="12"/>
      <c r="Q18" s="12"/>
      <c r="R18" s="12"/>
      <c r="S18" s="9"/>
      <c r="T18" s="9"/>
      <c r="U18" s="9"/>
      <c r="V18" s="9"/>
      <c r="W18" s="9"/>
      <c r="X18" s="4"/>
      <c r="Y18" s="5"/>
      <c r="Z18" s="5"/>
      <c r="AA18" s="5"/>
      <c r="AB18" s="5"/>
      <c r="AC18" s="5"/>
      <c r="AD18" s="5"/>
      <c r="AE18" s="5"/>
      <c r="AF18" s="5"/>
    </row>
    <row r="19" spans="1:32">
      <c r="B19" s="70">
        <v>3</v>
      </c>
      <c r="C19" s="51"/>
      <c r="D19" s="35" t="str">
        <f>$L$25</f>
        <v xml:space="preserve"> meters</v>
      </c>
      <c r="E19" s="51"/>
      <c r="F19" s="35" t="str">
        <f>$L$25</f>
        <v xml:space="preserve"> meters</v>
      </c>
      <c r="G19" s="50"/>
      <c r="H19" s="50"/>
      <c r="I19" s="50"/>
      <c r="J19" s="68"/>
      <c r="K19" s="47"/>
      <c r="L19" s="12">
        <f t="shared" si="0"/>
        <v>460</v>
      </c>
      <c r="M19" s="14">
        <v>460</v>
      </c>
      <c r="N19" s="14">
        <v>273</v>
      </c>
      <c r="O19" s="12"/>
      <c r="P19" s="12"/>
      <c r="Q19" s="12"/>
      <c r="R19" s="12"/>
      <c r="S19" s="9"/>
      <c r="T19" s="9"/>
      <c r="U19" s="9"/>
      <c r="V19" s="9"/>
      <c r="W19" s="9"/>
      <c r="X19" s="4"/>
      <c r="Y19" s="5"/>
      <c r="Z19" s="5"/>
      <c r="AA19" s="5"/>
      <c r="AB19" s="5"/>
      <c r="AC19" s="5"/>
      <c r="AD19" s="5"/>
      <c r="AE19" s="5"/>
      <c r="AF19" s="5"/>
    </row>
    <row r="20" spans="1:32">
      <c r="B20" s="70">
        <v>4</v>
      </c>
      <c r="C20" s="51"/>
      <c r="D20" s="35" t="str">
        <f>$L$25</f>
        <v xml:space="preserve"> meters</v>
      </c>
      <c r="E20" s="51"/>
      <c r="F20" s="35" t="str">
        <f>$L$25</f>
        <v xml:space="preserve"> meters</v>
      </c>
      <c r="G20" s="50"/>
      <c r="H20" s="50"/>
      <c r="I20" s="50"/>
      <c r="J20" s="68"/>
      <c r="K20" s="47"/>
      <c r="L20" s="12">
        <f t="shared" si="0"/>
        <v>7.0800000000000004E-3</v>
      </c>
      <c r="M20" s="12">
        <v>7.0800000000000004E-3</v>
      </c>
      <c r="N20" s="12">
        <v>5.354E-4</v>
      </c>
      <c r="O20" s="12"/>
      <c r="P20" s="12"/>
      <c r="Q20" s="12"/>
      <c r="R20" s="12"/>
      <c r="S20" s="9"/>
      <c r="T20" s="9"/>
      <c r="U20" s="9"/>
      <c r="V20" s="9"/>
      <c r="W20" s="9"/>
      <c r="X20" s="4"/>
      <c r="Y20" s="5"/>
      <c r="Z20" s="5"/>
      <c r="AA20" s="5"/>
      <c r="AB20" s="5"/>
      <c r="AC20" s="5"/>
      <c r="AD20" s="5"/>
      <c r="AE20" s="5"/>
      <c r="AF20" s="5"/>
    </row>
    <row r="21" spans="1:32">
      <c r="B21" s="70">
        <v>5</v>
      </c>
      <c r="C21" s="51"/>
      <c r="D21" s="35" t="str">
        <f>$L$25</f>
        <v xml:space="preserve"> meters</v>
      </c>
      <c r="E21" s="51"/>
      <c r="F21" s="35" t="str">
        <f>$L$25</f>
        <v xml:space="preserve"> meters</v>
      </c>
      <c r="G21" s="50"/>
      <c r="H21" s="50"/>
      <c r="I21" s="50"/>
      <c r="J21" s="68"/>
      <c r="K21" s="47"/>
      <c r="L21" s="12">
        <f t="shared" si="0"/>
        <v>1424</v>
      </c>
      <c r="M21" s="14">
        <v>1424</v>
      </c>
      <c r="N21" s="12">
        <v>1.3089999999999999</v>
      </c>
      <c r="O21" s="12"/>
      <c r="P21" s="12"/>
      <c r="Q21" s="12"/>
      <c r="R21" s="12"/>
      <c r="S21" s="9"/>
      <c r="T21" s="9"/>
      <c r="U21" s="9"/>
      <c r="V21" s="9"/>
      <c r="W21" s="9"/>
      <c r="X21" s="4"/>
      <c r="Y21" s="5"/>
      <c r="Z21" s="5"/>
      <c r="AA21" s="5"/>
      <c r="AB21" s="5"/>
      <c r="AC21" s="5"/>
      <c r="AD21" s="5"/>
      <c r="AE21" s="5"/>
      <c r="AF21" s="5"/>
    </row>
    <row r="22" spans="1:32">
      <c r="A22" s="71"/>
      <c r="B22" s="50"/>
      <c r="C22" s="50"/>
      <c r="D22" s="50"/>
      <c r="E22" s="50"/>
      <c r="F22" s="50"/>
      <c r="G22" s="50"/>
      <c r="H22" s="50"/>
      <c r="I22" s="50"/>
      <c r="J22" s="68"/>
      <c r="K22" s="47" t="s">
        <v>26</v>
      </c>
      <c r="L22" s="12">
        <f t="shared" si="0"/>
        <v>1637</v>
      </c>
      <c r="M22" s="14">
        <v>1637</v>
      </c>
      <c r="N22" s="12">
        <v>1.508</v>
      </c>
      <c r="O22" s="12"/>
      <c r="P22" s="12"/>
      <c r="Q22" s="12"/>
      <c r="R22" s="12"/>
      <c r="S22" s="9"/>
      <c r="T22" s="9"/>
      <c r="U22" s="9"/>
      <c r="V22" s="9"/>
      <c r="W22" s="9"/>
      <c r="X22" s="4"/>
      <c r="Y22" s="5"/>
      <c r="Z22" s="5"/>
      <c r="AA22" s="5"/>
      <c r="AB22" s="5"/>
      <c r="AC22" s="5"/>
      <c r="AD22" s="5"/>
      <c r="AE22" s="5"/>
      <c r="AF22" s="5"/>
    </row>
    <row r="23" spans="1:32">
      <c r="A23" s="71"/>
      <c r="B23" s="50"/>
      <c r="C23" s="50"/>
      <c r="D23" s="50"/>
      <c r="E23" s="50"/>
      <c r="F23" s="50"/>
      <c r="G23" s="50"/>
      <c r="H23" s="50"/>
      <c r="I23" s="50"/>
      <c r="J23" s="68"/>
      <c r="K23" s="47" t="s">
        <v>27</v>
      </c>
      <c r="L23" s="12">
        <f t="shared" si="0"/>
        <v>14.65</v>
      </c>
      <c r="M23" s="12">
        <v>14.65</v>
      </c>
      <c r="N23" s="13">
        <v>101.35</v>
      </c>
      <c r="O23" s="12"/>
      <c r="P23" s="12"/>
      <c r="Q23" s="12"/>
      <c r="R23" s="12"/>
      <c r="S23" s="9"/>
      <c r="T23" s="9"/>
      <c r="U23" s="9"/>
      <c r="V23" s="9"/>
      <c r="W23" s="9"/>
      <c r="X23" s="4"/>
      <c r="Y23" s="5"/>
      <c r="Z23" s="5"/>
      <c r="AA23" s="5"/>
      <c r="AB23" s="5"/>
      <c r="AC23" s="5"/>
      <c r="AD23" s="5"/>
      <c r="AE23" s="5"/>
      <c r="AF23" s="5"/>
    </row>
    <row r="24" spans="1:32">
      <c r="A24" s="71"/>
      <c r="B24" s="50"/>
      <c r="C24" s="50"/>
      <c r="D24" s="50"/>
      <c r="E24" s="50"/>
      <c r="F24" s="50"/>
      <c r="G24" s="50"/>
      <c r="H24" s="50"/>
      <c r="I24" s="50"/>
      <c r="J24" s="68"/>
      <c r="K24" s="47" t="s">
        <v>28</v>
      </c>
      <c r="L24" s="12">
        <f t="shared" si="0"/>
        <v>4.5304645133198704</v>
      </c>
      <c r="M24" s="12">
        <v>4.5304645133198704</v>
      </c>
      <c r="N24" s="13">
        <v>175.868055555556</v>
      </c>
      <c r="O24" s="12"/>
      <c r="P24" s="12"/>
      <c r="Q24" s="12"/>
      <c r="R24" s="12"/>
      <c r="S24" s="9"/>
      <c r="T24" s="9"/>
      <c r="U24" s="9"/>
      <c r="V24" s="9"/>
      <c r="W24" s="9"/>
      <c r="X24" s="4"/>
      <c r="Y24" s="5"/>
      <c r="Z24" s="5"/>
      <c r="AA24" s="5"/>
      <c r="AB24" s="5"/>
      <c r="AC24" s="5"/>
      <c r="AD24" s="5"/>
      <c r="AE24" s="5"/>
      <c r="AF24" s="5"/>
    </row>
    <row r="25" spans="1:32">
      <c r="A25" s="71"/>
      <c r="B25" s="50"/>
      <c r="C25" s="50"/>
      <c r="D25" s="50"/>
      <c r="E25" s="50"/>
      <c r="F25" s="50"/>
      <c r="G25" s="50"/>
      <c r="H25" s="50"/>
      <c r="I25" s="50"/>
      <c r="J25" s="68"/>
      <c r="K25" s="94" t="s">
        <v>70</v>
      </c>
      <c r="L25" s="12" t="str">
        <f>IF($A$17="M"," meters"," feet")</f>
        <v xml:space="preserve"> meters</v>
      </c>
      <c r="M25" s="15" t="s">
        <v>26</v>
      </c>
      <c r="N25" s="15" t="s">
        <v>35</v>
      </c>
      <c r="O25" s="12"/>
      <c r="P25" s="12"/>
      <c r="Q25" s="12"/>
      <c r="R25" s="12"/>
      <c r="S25" s="9"/>
      <c r="T25" s="9"/>
      <c r="U25" s="9"/>
      <c r="V25" s="9"/>
      <c r="W25" s="9"/>
      <c r="X25" s="4"/>
      <c r="Y25" s="5"/>
      <c r="Z25" s="5"/>
      <c r="AA25" s="5"/>
      <c r="AB25" s="5"/>
      <c r="AC25" s="5"/>
      <c r="AD25" s="5"/>
      <c r="AE25" s="5"/>
      <c r="AF25" s="5"/>
    </row>
    <row r="26" spans="1:32" ht="15.75" thickBot="1">
      <c r="A26" s="72" t="s">
        <v>2</v>
      </c>
      <c r="B26" s="73" t="s">
        <v>6</v>
      </c>
      <c r="C26" s="73" t="s">
        <v>6</v>
      </c>
      <c r="D26" s="73" t="s">
        <v>6</v>
      </c>
      <c r="E26" s="73" t="s">
        <v>6</v>
      </c>
      <c r="F26" s="73" t="s">
        <v>6</v>
      </c>
      <c r="G26" s="73" t="s">
        <v>6</v>
      </c>
      <c r="H26" s="73" t="s">
        <v>6</v>
      </c>
      <c r="I26" s="73" t="s">
        <v>6</v>
      </c>
      <c r="J26" s="74" t="s">
        <v>24</v>
      </c>
      <c r="K26" s="54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4"/>
      <c r="Y26" s="5"/>
      <c r="Z26" s="5"/>
      <c r="AA26" s="5"/>
      <c r="AB26" s="5"/>
      <c r="AC26" s="5"/>
      <c r="AD26" s="5"/>
      <c r="AE26" s="5"/>
      <c r="AF26" s="5"/>
    </row>
    <row r="27" spans="1:32" ht="18" thickTop="1" thickBot="1">
      <c r="A27" s="95" t="s">
        <v>3</v>
      </c>
      <c r="B27" s="96"/>
      <c r="C27" s="96"/>
      <c r="D27" s="96"/>
      <c r="E27" s="96"/>
      <c r="F27" s="96" t="s">
        <v>18</v>
      </c>
      <c r="G27" s="96"/>
      <c r="H27" s="96"/>
      <c r="I27" s="96"/>
      <c r="J27" s="97"/>
      <c r="K27" s="55"/>
      <c r="L27" s="10"/>
      <c r="M27" s="17"/>
      <c r="N27" s="18"/>
      <c r="O27" s="10"/>
      <c r="P27" s="10"/>
      <c r="Q27" s="18"/>
      <c r="R27" s="10"/>
      <c r="S27" s="10"/>
      <c r="T27" s="10"/>
      <c r="U27" s="10"/>
      <c r="V27" s="10"/>
      <c r="W27" s="10" t="s">
        <v>50</v>
      </c>
      <c r="X27" s="19"/>
      <c r="Y27" s="5"/>
      <c r="Z27" s="5"/>
      <c r="AA27" s="5"/>
      <c r="AB27" s="5"/>
      <c r="AC27" s="5"/>
      <c r="AD27" s="5"/>
      <c r="AE27" s="5"/>
      <c r="AF27" s="5"/>
    </row>
    <row r="28" spans="1:32" ht="15.75" thickTop="1">
      <c r="A28" s="98" t="s">
        <v>4</v>
      </c>
      <c r="B28" s="99" t="s">
        <v>7</v>
      </c>
      <c r="C28" s="100" t="s">
        <v>11</v>
      </c>
      <c r="D28" s="98" t="s">
        <v>13</v>
      </c>
      <c r="E28" s="99"/>
      <c r="F28" s="100"/>
      <c r="G28" s="98" t="s">
        <v>20</v>
      </c>
      <c r="H28" s="99"/>
      <c r="I28" s="100"/>
      <c r="J28" s="98" t="s">
        <v>25</v>
      </c>
      <c r="K28" s="99"/>
      <c r="L28" s="100"/>
      <c r="M28" s="98" t="s">
        <v>33</v>
      </c>
      <c r="N28" s="99"/>
      <c r="O28" s="99"/>
      <c r="P28" s="98" t="s">
        <v>43</v>
      </c>
      <c r="Q28" s="99"/>
      <c r="R28" s="100"/>
      <c r="S28" s="98" t="s">
        <v>48</v>
      </c>
      <c r="T28" s="99"/>
      <c r="U28" s="100"/>
      <c r="V28" s="98" t="s">
        <v>49</v>
      </c>
      <c r="W28" s="99"/>
      <c r="X28" s="100"/>
      <c r="Y28" s="99" t="s">
        <v>51</v>
      </c>
      <c r="Z28" s="99"/>
      <c r="AA28" s="99"/>
      <c r="AB28" s="99"/>
      <c r="AC28" s="100"/>
      <c r="AD28" s="57"/>
      <c r="AE28" s="5"/>
      <c r="AF28" s="5"/>
    </row>
    <row r="29" spans="1:32" ht="15.75" thickBot="1">
      <c r="A29" s="101" t="s">
        <v>5</v>
      </c>
      <c r="B29" s="102" t="s">
        <v>8</v>
      </c>
      <c r="C29" s="104" t="s">
        <v>12</v>
      </c>
      <c r="D29" s="111" t="s">
        <v>14</v>
      </c>
      <c r="E29" s="103" t="s">
        <v>17</v>
      </c>
      <c r="F29" s="112" t="s">
        <v>19</v>
      </c>
      <c r="G29" s="111" t="s">
        <v>21</v>
      </c>
      <c r="H29" s="103" t="s">
        <v>17</v>
      </c>
      <c r="I29" s="112" t="s">
        <v>19</v>
      </c>
      <c r="J29" s="111" t="s">
        <v>21</v>
      </c>
      <c r="K29" s="103" t="s">
        <v>17</v>
      </c>
      <c r="L29" s="112" t="s">
        <v>19</v>
      </c>
      <c r="M29" s="111" t="s">
        <v>21</v>
      </c>
      <c r="N29" s="103" t="s">
        <v>17</v>
      </c>
      <c r="O29" s="103" t="s">
        <v>19</v>
      </c>
      <c r="P29" s="111" t="s">
        <v>21</v>
      </c>
      <c r="Q29" s="103" t="s">
        <v>17</v>
      </c>
      <c r="R29" s="112" t="s">
        <v>19</v>
      </c>
      <c r="S29" s="111" t="s">
        <v>21</v>
      </c>
      <c r="T29" s="103" t="s">
        <v>17</v>
      </c>
      <c r="U29" s="112" t="s">
        <v>19</v>
      </c>
      <c r="V29" s="111" t="s">
        <v>21</v>
      </c>
      <c r="W29" s="103" t="s">
        <v>17</v>
      </c>
      <c r="X29" s="112" t="s">
        <v>19</v>
      </c>
      <c r="Y29" s="102" t="s">
        <v>52</v>
      </c>
      <c r="Z29" s="102" t="s">
        <v>53</v>
      </c>
      <c r="AA29" s="102" t="s">
        <v>54</v>
      </c>
      <c r="AB29" s="102"/>
      <c r="AC29" s="104"/>
      <c r="AD29" s="57"/>
      <c r="AE29" s="5"/>
      <c r="AF29" s="5"/>
    </row>
    <row r="30" spans="1:32" ht="15.75" thickTop="1">
      <c r="A30" s="106"/>
      <c r="B30" s="56"/>
      <c r="C30" s="105"/>
      <c r="D30" s="113"/>
      <c r="E30" s="57"/>
      <c r="F30" s="114"/>
      <c r="G30" s="120"/>
      <c r="H30" s="57"/>
      <c r="I30" s="114"/>
      <c r="J30" s="120"/>
      <c r="K30" s="57"/>
      <c r="L30" s="114"/>
      <c r="M30" s="57"/>
      <c r="N30" s="57"/>
      <c r="O30" s="57"/>
      <c r="P30" s="120"/>
      <c r="Q30" s="57"/>
      <c r="R30" s="116"/>
      <c r="S30" s="120"/>
      <c r="T30" s="57"/>
      <c r="U30" s="116"/>
      <c r="V30" s="115"/>
      <c r="W30" s="59"/>
      <c r="X30" s="116"/>
      <c r="Y30" s="57"/>
      <c r="Z30" s="57"/>
      <c r="AA30" s="57">
        <f>2*PI()/360</f>
        <v>1.7453292519943295E-2</v>
      </c>
      <c r="AB30" s="57">
        <v>1</v>
      </c>
      <c r="AC30" s="57"/>
      <c r="AD30" s="22"/>
      <c r="AE30" s="5"/>
      <c r="AF30" s="5"/>
    </row>
    <row r="31" spans="1:32">
      <c r="A31" s="107">
        <v>0</v>
      </c>
      <c r="B31" s="58">
        <v>0.01</v>
      </c>
      <c r="C31" s="105">
        <v>0</v>
      </c>
      <c r="D31" s="115">
        <f t="shared" ref="D31:D62" si="1">($A31-$A30)*SIN($B31*$AA$30)*COS($C31*$AA$30)+D30</f>
        <v>0</v>
      </c>
      <c r="E31" s="59">
        <f t="shared" ref="E31:E62" si="2">($A31-$A30)*SIN($B31*$AA$30)*SIN($C31*$AA$30)+E30</f>
        <v>0</v>
      </c>
      <c r="F31" s="116">
        <f t="shared" ref="F31:F62" si="3">($A31-$A30)*COS($B31*$AA$30)+F30</f>
        <v>0</v>
      </c>
      <c r="G31" s="115">
        <f t="shared" ref="G31:G62" si="4">($A31-$A30)*SIN($B30*$AA$30)*COS($C30*$AA$30)+G30</f>
        <v>0</v>
      </c>
      <c r="H31" s="59">
        <f t="shared" ref="H31:H62" si="5">($A31-$A30)*SIN($B30*$AA$30)*SIN($C30*$AA$30)+H30</f>
        <v>0</v>
      </c>
      <c r="I31" s="116">
        <f t="shared" ref="I31:I62" si="6">($A31-$A30)*COS($B30*$AA$30)+I30</f>
        <v>0</v>
      </c>
      <c r="J31" s="115">
        <f t="shared" ref="J31:J62" si="7">($A31-$A30)*SIN(($B30+$B31)/2*$AA$30)*COS(($C30+$C31)/2*$AA$30)+J30</f>
        <v>0</v>
      </c>
      <c r="K31" s="59">
        <f t="shared" ref="K31:K62" si="8">($A31-$A30)*SIN(($B30+$B31)*$AA$30)/2*SIN(($C30+$C31)/2*$AA$30)+K30</f>
        <v>0</v>
      </c>
      <c r="L31" s="116">
        <f t="shared" ref="L31:L62" si="9">($A31-$A30)*COS(($B30+$B31)/2*$AA$30)+L30</f>
        <v>0</v>
      </c>
      <c r="M31" s="59">
        <f t="shared" ref="M31:M62" si="10">($A31-$A30)*(SIN($B30*$AA$30)*COS($C30*$AA$30)+SIN($B31*$AA$30)*COS($C31*$AA$30))/2+M30</f>
        <v>0</v>
      </c>
      <c r="N31" s="26">
        <f t="shared" ref="N31:N62" si="11">($A31-$A30)*(SIN($B30*$AA$30)*SIN($C30*$AA$30)+SIN($B31*$AA$30)*SIN($C31*$AA$30))/2+N30</f>
        <v>0</v>
      </c>
      <c r="O31" s="26">
        <f t="shared" ref="O31:O62" si="12">($A31-$A30)*(COS($B31*$AA$30)+COS($B30*$AA$30))/2+O30</f>
        <v>0</v>
      </c>
      <c r="P31" s="115">
        <f t="shared" ref="P31:P62" si="13">($A31-$A30)*(SIN($B31*$AA$30)*COS($C31*$AA$30))+(SIN($B30*$AA$30)*COS($C30*$AA$30))/2+P30</f>
        <v>0</v>
      </c>
      <c r="Q31" s="59">
        <f t="shared" ref="Q31:Q62" si="14">($A31-$A30)*(SIN($B31*$AA$30)*SIN($C31*$AA$30))+(SIN($B30*$AA$30)*SIN($C30*$AA$30))/2+Q30</f>
        <v>0</v>
      </c>
      <c r="R31" s="116">
        <f t="shared" ref="R31:R62" si="15">($A31-$A30)*(COS($B31*$AA$30)+COS($B30*$AA$30))/2+R30</f>
        <v>0</v>
      </c>
      <c r="S31" s="123">
        <f>($A31-$A30)*((SIN($B31*$AA$30)*COS($C31*$AA$30)+SIN($B30*$AA$30)*COS($C30*$AA$30))/2*Z31)+S30</f>
        <v>0</v>
      </c>
      <c r="T31" s="124">
        <f>($A31-$A30)*((SIN($B31*$AA$30)*SIN($C31*$AA$30)+SIN($B30*$AA$30)*SIN($C30*$AA$30))/2*Z31)+T30</f>
        <v>0</v>
      </c>
      <c r="U31" s="116">
        <f t="shared" ref="U31:U62" si="16">($A31-$A30)*(COS($B31*$AA$30)+COS($B30*$AA$30))/2*Z31+U30</f>
        <v>0</v>
      </c>
      <c r="V31" s="115">
        <f t="shared" ref="V31:V62" si="17">IF($B30&lt;&gt;$B31,(($A31-$A30)*(COS($B30*$AA$30)-COS($B31*$AA$30))*(SIN($C31*$AA$30)-SIN($C30*$AA$30)))/(($B31*$AA$30-$B30*$AA$30)*($C31*$AA$30-$C30*$AA$30)+0.000001),V30-V29)+V30</f>
        <v>0</v>
      </c>
      <c r="W31" s="59">
        <f t="shared" ref="W31:W62" si="18">IF($B30&lt;&gt;$B31,(($A31-$A30)*(COS($B30*$AA$30)-COS($B31*$AA$30))*(COS($C30*$AA$30)-COS($C31*$AA$30)))/(($B31*$AA$30-$B30*$AA$30)*($C31*$AA$30-$C30*$AA$30)+0.000001),W30-W29)+W30</f>
        <v>0</v>
      </c>
      <c r="X31" s="116">
        <f t="shared" ref="X31:X62" si="19">($A31-$A30)*AB30+X30</f>
        <v>0</v>
      </c>
      <c r="Y31" s="127">
        <f t="shared" ref="Y31:Y62" si="20">0.000001+ACOS(COS($B31*$AA$30-$B30*$AA$30)-SIN($B30*$AA$30)*SIN($B31*$AA$30)*(1-COS($C31*$AA$30-$C30*$AA$30)))</f>
        <v>1.7553292489655325E-4</v>
      </c>
      <c r="Z31" s="27">
        <f t="shared" ref="Z31:Z62" si="21">2/Y31*(TAN(Y31/2))</f>
        <v>1.0000000025676508</v>
      </c>
      <c r="AA31" s="5">
        <f t="shared" ref="AA31:AA62" si="22">(SIN($B31*$AA$30)-SIN($B30*$AA$30))/($B31*$AA$30-$B30*$AA$30+0.000001)</f>
        <v>0.9943030580447515</v>
      </c>
      <c r="AB31" s="5">
        <f t="shared" ref="AB31:AB62" si="23">IF(AA31=0,AB30,AA31)</f>
        <v>0.9943030580447515</v>
      </c>
      <c r="AC31" s="26">
        <f t="shared" ref="AC31:AC62" si="24">A31</f>
        <v>0</v>
      </c>
      <c r="AD31" s="28">
        <f t="shared" ref="AD31:AD62" si="25">W31</f>
        <v>0</v>
      </c>
      <c r="AE31" s="29">
        <f t="shared" ref="AE31:AE62" si="26">V31</f>
        <v>0</v>
      </c>
      <c r="AF31" s="5"/>
    </row>
    <row r="32" spans="1:32">
      <c r="A32" s="107">
        <v>302.36190479999999</v>
      </c>
      <c r="B32" s="58">
        <v>0.01</v>
      </c>
      <c r="C32" s="105">
        <v>0</v>
      </c>
      <c r="D32" s="115">
        <f t="shared" si="1"/>
        <v>5.2772107445694751E-2</v>
      </c>
      <c r="E32" s="59">
        <f t="shared" si="2"/>
        <v>0</v>
      </c>
      <c r="F32" s="116">
        <f t="shared" si="3"/>
        <v>302.36190019476487</v>
      </c>
      <c r="G32" s="115">
        <f t="shared" si="4"/>
        <v>5.2772107445694751E-2</v>
      </c>
      <c r="H32" s="59">
        <f t="shared" si="5"/>
        <v>0</v>
      </c>
      <c r="I32" s="116">
        <f t="shared" si="6"/>
        <v>302.36190019476487</v>
      </c>
      <c r="J32" s="115">
        <f t="shared" si="7"/>
        <v>5.2772107445694751E-2</v>
      </c>
      <c r="K32" s="59">
        <f t="shared" si="8"/>
        <v>0</v>
      </c>
      <c r="L32" s="116">
        <f t="shared" si="9"/>
        <v>302.36190019476487</v>
      </c>
      <c r="M32" s="59">
        <f t="shared" si="10"/>
        <v>5.2772107445694751E-2</v>
      </c>
      <c r="N32" s="26">
        <f t="shared" si="11"/>
        <v>0</v>
      </c>
      <c r="O32" s="26">
        <f t="shared" si="12"/>
        <v>302.36190019476487</v>
      </c>
      <c r="P32" s="115">
        <f t="shared" si="13"/>
        <v>5.285937390785142E-2</v>
      </c>
      <c r="Q32" s="59">
        <f t="shared" si="14"/>
        <v>0</v>
      </c>
      <c r="R32" s="116">
        <f t="shared" si="15"/>
        <v>302.36190019476487</v>
      </c>
      <c r="S32" s="123">
        <f t="shared" ref="S32:S95" si="27">($A32-$A31)*((SIN($B32*$AA$30)*COS($C32*$AA$30)+SIN($B31*$AA$30)*COS($C31*$AA$30))/2*Z32)+S31</f>
        <v>5.2772107445699157E-2</v>
      </c>
      <c r="T32" s="124">
        <f t="shared" ref="T32:T95" si="28">($A32-$A31)*((SIN($B32*$AA$30)*SIN($C32*$AA$30)+SIN($B31*$AA$30)*SIN($C31*$AA$30))/2*Z32)+T31</f>
        <v>0</v>
      </c>
      <c r="U32" s="116">
        <f t="shared" si="16"/>
        <v>302.36190019479011</v>
      </c>
      <c r="V32" s="115">
        <f t="shared" si="17"/>
        <v>0</v>
      </c>
      <c r="W32" s="59">
        <f t="shared" si="18"/>
        <v>0</v>
      </c>
      <c r="X32" s="116">
        <f t="shared" si="19"/>
        <v>300.63936657887604</v>
      </c>
      <c r="Y32" s="127">
        <f t="shared" si="20"/>
        <v>9.9999999999999995E-7</v>
      </c>
      <c r="Z32" s="27">
        <f t="shared" si="21"/>
        <v>1.0000000000000835</v>
      </c>
      <c r="AA32" s="5">
        <f t="shared" si="22"/>
        <v>0</v>
      </c>
      <c r="AB32" s="5">
        <f t="shared" si="23"/>
        <v>0.9943030580447515</v>
      </c>
      <c r="AC32" s="26">
        <f t="shared" si="24"/>
        <v>302.36190479999999</v>
      </c>
      <c r="AD32" s="28">
        <f t="shared" si="25"/>
        <v>0</v>
      </c>
      <c r="AE32" s="29">
        <f t="shared" si="26"/>
        <v>0</v>
      </c>
      <c r="AF32" s="5"/>
    </row>
    <row r="33" spans="1:32">
      <c r="A33" s="107">
        <v>304.8</v>
      </c>
      <c r="B33" s="58">
        <v>1.5</v>
      </c>
      <c r="C33" s="105">
        <v>225</v>
      </c>
      <c r="D33" s="115">
        <f t="shared" si="1"/>
        <v>7.643214810144669E-3</v>
      </c>
      <c r="E33" s="59">
        <f t="shared" si="2"/>
        <v>-4.5128892635550068E-2</v>
      </c>
      <c r="F33" s="116">
        <f t="shared" si="3"/>
        <v>304.79915992043266</v>
      </c>
      <c r="G33" s="115">
        <f t="shared" si="4"/>
        <v>5.3197635330705061E-2</v>
      </c>
      <c r="H33" s="59">
        <f t="shared" si="5"/>
        <v>0</v>
      </c>
      <c r="I33" s="116">
        <f t="shared" si="6"/>
        <v>304.79999535763056</v>
      </c>
      <c r="J33" s="115">
        <f t="shared" si="7"/>
        <v>4.0477856579158845E-2</v>
      </c>
      <c r="K33" s="59">
        <f t="shared" si="8"/>
        <v>2.9678370325417886E-2</v>
      </c>
      <c r="L33" s="116">
        <f t="shared" si="9"/>
        <v>304.79978372295756</v>
      </c>
      <c r="M33" s="59">
        <f t="shared" si="10"/>
        <v>3.0420425070424868E-2</v>
      </c>
      <c r="N33" s="26">
        <f t="shared" si="11"/>
        <v>-2.2564446317775034E-2</v>
      </c>
      <c r="O33" s="26">
        <f t="shared" si="12"/>
        <v>304.79957763903161</v>
      </c>
      <c r="P33" s="115">
        <f t="shared" si="13"/>
        <v>7.8177477344580151E-3</v>
      </c>
      <c r="Q33" s="59">
        <f t="shared" si="14"/>
        <v>-4.5128892635550068E-2</v>
      </c>
      <c r="R33" s="116">
        <f t="shared" si="15"/>
        <v>304.79957763903161</v>
      </c>
      <c r="S33" s="123">
        <f t="shared" si="27"/>
        <v>3.0419136156841099E-2</v>
      </c>
      <c r="T33" s="124">
        <f t="shared" si="28"/>
        <v>-2.2565747500432352E-2</v>
      </c>
      <c r="U33" s="116">
        <f t="shared" si="16"/>
        <v>304.7997182081437</v>
      </c>
      <c r="V33" s="115">
        <f t="shared" si="17"/>
        <v>-5.7845694044533508E-3</v>
      </c>
      <c r="W33" s="59">
        <f t="shared" si="18"/>
        <v>1.3965185908719738E-2</v>
      </c>
      <c r="X33" s="116">
        <f t="shared" si="19"/>
        <v>303.06357209204026</v>
      </c>
      <c r="Y33" s="127">
        <f t="shared" si="20"/>
        <v>2.6304641650504251E-2</v>
      </c>
      <c r="Z33" s="27">
        <f t="shared" si="21"/>
        <v>1.0000576651710835</v>
      </c>
      <c r="AA33" s="5">
        <f t="shared" si="22"/>
        <v>0.99984655814502055</v>
      </c>
      <c r="AB33" s="5">
        <f t="shared" si="23"/>
        <v>0.99984655814502055</v>
      </c>
      <c r="AC33" s="26">
        <f t="shared" si="24"/>
        <v>304.8</v>
      </c>
      <c r="AD33" s="28">
        <f t="shared" si="25"/>
        <v>1.3965185908719738E-2</v>
      </c>
      <c r="AE33" s="29">
        <f t="shared" si="26"/>
        <v>-5.7845694044533508E-3</v>
      </c>
      <c r="AF33" s="5"/>
    </row>
    <row r="34" spans="1:32">
      <c r="A34" s="107">
        <v>335.28</v>
      </c>
      <c r="B34" s="58">
        <v>1.5</v>
      </c>
      <c r="C34" s="105">
        <v>215</v>
      </c>
      <c r="D34" s="115">
        <f t="shared" si="1"/>
        <v>-0.64593639912452927</v>
      </c>
      <c r="E34" s="59">
        <f t="shared" si="2"/>
        <v>-0.50277026513280065</v>
      </c>
      <c r="F34" s="116">
        <f t="shared" si="3"/>
        <v>335.2687151856876</v>
      </c>
      <c r="G34" s="115">
        <f t="shared" si="4"/>
        <v>-0.51098404532374719</v>
      </c>
      <c r="H34" s="59">
        <f t="shared" si="5"/>
        <v>-0.56418168065445218</v>
      </c>
      <c r="I34" s="116">
        <f t="shared" si="6"/>
        <v>335.2695506228855</v>
      </c>
      <c r="J34" s="115">
        <f t="shared" si="7"/>
        <v>-0.57072861587135759</v>
      </c>
      <c r="K34" s="59">
        <f t="shared" si="8"/>
        <v>-0.48300900989687379</v>
      </c>
      <c r="L34" s="116">
        <f t="shared" si="9"/>
        <v>335.2693389882125</v>
      </c>
      <c r="M34" s="59">
        <f t="shared" si="10"/>
        <v>-0.57846022222413818</v>
      </c>
      <c r="N34" s="26">
        <f t="shared" si="11"/>
        <v>-0.53347597289362636</v>
      </c>
      <c r="O34" s="26">
        <f t="shared" si="12"/>
        <v>335.26913290428655</v>
      </c>
      <c r="P34" s="115">
        <f t="shared" si="13"/>
        <v>-0.65501681502984932</v>
      </c>
      <c r="Q34" s="59">
        <f t="shared" si="14"/>
        <v>-0.51202521396243406</v>
      </c>
      <c r="R34" s="116">
        <f t="shared" si="15"/>
        <v>335.26913290428655</v>
      </c>
      <c r="S34" s="123">
        <f t="shared" si="27"/>
        <v>-0.57846256803543372</v>
      </c>
      <c r="T34" s="124">
        <f t="shared" si="28"/>
        <v>-0.53347816091876388</v>
      </c>
      <c r="U34" s="116">
        <f t="shared" si="16"/>
        <v>335.26932636258698</v>
      </c>
      <c r="V34" s="115">
        <f t="shared" si="17"/>
        <v>-1.1569138808906702E-2</v>
      </c>
      <c r="W34" s="59">
        <f t="shared" si="18"/>
        <v>2.7930371817439476E-2</v>
      </c>
      <c r="X34" s="116">
        <f t="shared" si="19"/>
        <v>333.53889518430043</v>
      </c>
      <c r="Y34" s="127">
        <f t="shared" si="20"/>
        <v>4.5639467037211492E-3</v>
      </c>
      <c r="Z34" s="27">
        <f t="shared" si="21"/>
        <v>1.0000017358044084</v>
      </c>
      <c r="AA34" s="5">
        <f t="shared" si="22"/>
        <v>0</v>
      </c>
      <c r="AB34" s="5">
        <f t="shared" si="23"/>
        <v>0.99984655814502055</v>
      </c>
      <c r="AC34" s="26">
        <f t="shared" si="24"/>
        <v>335.28</v>
      </c>
      <c r="AD34" s="28">
        <f t="shared" si="25"/>
        <v>2.7930371817439476E-2</v>
      </c>
      <c r="AE34" s="29">
        <f t="shared" si="26"/>
        <v>-1.1569138808906702E-2</v>
      </c>
      <c r="AF34" s="5"/>
    </row>
    <row r="35" spans="1:32">
      <c r="A35" s="107">
        <v>365.76</v>
      </c>
      <c r="B35" s="58">
        <v>1.5</v>
      </c>
      <c r="C35" s="105">
        <v>210</v>
      </c>
      <c r="D35" s="115">
        <f t="shared" si="1"/>
        <v>-1.3369150190391581</v>
      </c>
      <c r="E35" s="59">
        <f t="shared" si="2"/>
        <v>-0.90170695734478779</v>
      </c>
      <c r="F35" s="116">
        <f t="shared" si="3"/>
        <v>365.73827045094259</v>
      </c>
      <c r="G35" s="115">
        <f t="shared" si="4"/>
        <v>-1.1645636592584223</v>
      </c>
      <c r="H35" s="59">
        <f t="shared" si="5"/>
        <v>-1.0218230531517036</v>
      </c>
      <c r="I35" s="116">
        <f t="shared" si="6"/>
        <v>365.7391058881405</v>
      </c>
      <c r="J35" s="115">
        <f t="shared" si="7"/>
        <v>-1.2436482031363134</v>
      </c>
      <c r="K35" s="59">
        <f t="shared" si="8"/>
        <v>-0.91155916308375717</v>
      </c>
      <c r="L35" s="116">
        <f t="shared" si="9"/>
        <v>365.73889425346749</v>
      </c>
      <c r="M35" s="59">
        <f t="shared" si="10"/>
        <v>-1.2507393391487902</v>
      </c>
      <c r="N35" s="26">
        <f t="shared" si="11"/>
        <v>-0.9617650052482456</v>
      </c>
      <c r="O35" s="26">
        <f t="shared" si="12"/>
        <v>365.73868816954155</v>
      </c>
      <c r="P35" s="115">
        <f t="shared" si="13"/>
        <v>-1.3567168853042988</v>
      </c>
      <c r="Q35" s="59">
        <f t="shared" si="14"/>
        <v>-0.91846914653690903</v>
      </c>
      <c r="R35" s="116">
        <f t="shared" si="15"/>
        <v>365.73868816954155</v>
      </c>
      <c r="S35" s="123">
        <f t="shared" si="27"/>
        <v>-1.250741977379501</v>
      </c>
      <c r="T35" s="124">
        <f t="shared" si="28"/>
        <v>-0.96176737956509639</v>
      </c>
      <c r="U35" s="116">
        <f t="shared" si="16"/>
        <v>365.73889488110137</v>
      </c>
      <c r="V35" s="115">
        <f t="shared" si="17"/>
        <v>-1.7353708213360054E-2</v>
      </c>
      <c r="W35" s="59">
        <f t="shared" si="18"/>
        <v>4.1895557726159216E-2</v>
      </c>
      <c r="X35" s="116">
        <f t="shared" si="19"/>
        <v>364.01421827656065</v>
      </c>
      <c r="Y35" s="127">
        <f t="shared" si="20"/>
        <v>2.2846453927657098E-3</v>
      </c>
      <c r="Z35" s="27">
        <f t="shared" si="21"/>
        <v>1.0000004349672746</v>
      </c>
      <c r="AA35" s="5">
        <f t="shared" si="22"/>
        <v>0</v>
      </c>
      <c r="AB35" s="5">
        <f t="shared" si="23"/>
        <v>0.99984655814502055</v>
      </c>
      <c r="AC35" s="26">
        <f t="shared" si="24"/>
        <v>365.76</v>
      </c>
      <c r="AD35" s="28">
        <f t="shared" si="25"/>
        <v>4.1895557726159216E-2</v>
      </c>
      <c r="AE35" s="29">
        <f t="shared" si="26"/>
        <v>-1.7353708213360054E-2</v>
      </c>
      <c r="AF35" s="5"/>
    </row>
    <row r="36" spans="1:32">
      <c r="A36" s="107">
        <v>396.24</v>
      </c>
      <c r="B36" s="58">
        <v>1.5</v>
      </c>
      <c r="C36" s="105">
        <v>200</v>
      </c>
      <c r="D36" s="115">
        <f t="shared" si="1"/>
        <v>-2.0866707507038451</v>
      </c>
      <c r="E36" s="59">
        <f t="shared" si="2"/>
        <v>-1.1745957266412117</v>
      </c>
      <c r="F36" s="116">
        <f t="shared" si="3"/>
        <v>396.20782571619759</v>
      </c>
      <c r="G36" s="115">
        <f t="shared" si="4"/>
        <v>-1.8555422791730511</v>
      </c>
      <c r="H36" s="59">
        <f t="shared" si="5"/>
        <v>-1.4207597453636909</v>
      </c>
      <c r="I36" s="116">
        <f t="shared" si="6"/>
        <v>396.2086611533955</v>
      </c>
      <c r="J36" s="115">
        <f t="shared" si="7"/>
        <v>-1.9667670645090478</v>
      </c>
      <c r="K36" s="59">
        <f t="shared" si="8"/>
        <v>-1.2486394772976539</v>
      </c>
      <c r="L36" s="116">
        <f t="shared" si="9"/>
        <v>396.20844951872249</v>
      </c>
      <c r="M36" s="59">
        <f t="shared" si="10"/>
        <v>-1.9711065149384481</v>
      </c>
      <c r="N36" s="26">
        <f t="shared" si="11"/>
        <v>-1.2976777360024512</v>
      </c>
      <c r="O36" s="26">
        <f t="shared" si="12"/>
        <v>396.20824343479654</v>
      </c>
      <c r="P36" s="115">
        <f t="shared" si="13"/>
        <v>-2.1178075680830708</v>
      </c>
      <c r="Q36" s="59">
        <f t="shared" si="14"/>
        <v>-1.1979021529103013</v>
      </c>
      <c r="R36" s="116">
        <f t="shared" si="15"/>
        <v>396.20824343479654</v>
      </c>
      <c r="S36" s="123">
        <f t="shared" si="27"/>
        <v>-1.9711104035856784</v>
      </c>
      <c r="T36" s="124">
        <f t="shared" si="28"/>
        <v>-1.2976806933981009</v>
      </c>
      <c r="U36" s="116">
        <f t="shared" si="16"/>
        <v>396.20850303554471</v>
      </c>
      <c r="V36" s="115">
        <f t="shared" si="17"/>
        <v>-2.3138277617813407E-2</v>
      </c>
      <c r="W36" s="59">
        <f t="shared" si="18"/>
        <v>5.5860743634878959E-2</v>
      </c>
      <c r="X36" s="116">
        <f t="shared" si="19"/>
        <v>394.48954136882088</v>
      </c>
      <c r="Y36" s="127">
        <f t="shared" si="20"/>
        <v>4.5639467037211492E-3</v>
      </c>
      <c r="Z36" s="27">
        <f t="shared" si="21"/>
        <v>1.0000017358044084</v>
      </c>
      <c r="AA36" s="5">
        <f t="shared" si="22"/>
        <v>0</v>
      </c>
      <c r="AB36" s="5">
        <f t="shared" si="23"/>
        <v>0.99984655814502055</v>
      </c>
      <c r="AC36" s="26">
        <f t="shared" si="24"/>
        <v>396.24</v>
      </c>
      <c r="AD36" s="28">
        <f t="shared" si="25"/>
        <v>5.5860743634878959E-2</v>
      </c>
      <c r="AE36" s="29">
        <f t="shared" si="26"/>
        <v>-2.3138277617813407E-2</v>
      </c>
      <c r="AF36" s="5"/>
    </row>
    <row r="37" spans="1:32">
      <c r="A37" s="107">
        <v>426.72</v>
      </c>
      <c r="B37" s="58">
        <v>1.5</v>
      </c>
      <c r="C37" s="105">
        <v>181</v>
      </c>
      <c r="D37" s="115">
        <f t="shared" si="1"/>
        <v>-2.8844226151467849</v>
      </c>
      <c r="E37" s="59">
        <f t="shared" si="2"/>
        <v>-1.1885205372316698</v>
      </c>
      <c r="F37" s="116">
        <f t="shared" si="3"/>
        <v>426.67738098145259</v>
      </c>
      <c r="G37" s="115">
        <f t="shared" si="4"/>
        <v>-2.6052980108377382</v>
      </c>
      <c r="H37" s="59">
        <f t="shared" si="5"/>
        <v>-1.6936485146601148</v>
      </c>
      <c r="I37" s="116">
        <f t="shared" si="6"/>
        <v>426.67821641865049</v>
      </c>
      <c r="J37" s="115">
        <f t="shared" si="7"/>
        <v>-2.7512799853585821</v>
      </c>
      <c r="K37" s="59">
        <f t="shared" si="8"/>
        <v>-1.3939905275357936</v>
      </c>
      <c r="L37" s="116">
        <f t="shared" si="9"/>
        <v>426.67800478397749</v>
      </c>
      <c r="M37" s="59">
        <f t="shared" si="10"/>
        <v>-2.7448603129922615</v>
      </c>
      <c r="N37" s="26">
        <f t="shared" si="11"/>
        <v>-1.4410845259458922</v>
      </c>
      <c r="O37" s="26">
        <f t="shared" si="12"/>
        <v>426.67779870005154</v>
      </c>
      <c r="P37" s="115">
        <f t="shared" si="13"/>
        <v>-2.9278585751058119</v>
      </c>
      <c r="Q37" s="59">
        <f t="shared" si="14"/>
        <v>-1.2163034853068033</v>
      </c>
      <c r="R37" s="116">
        <f t="shared" si="15"/>
        <v>426.67779870005154</v>
      </c>
      <c r="S37" s="123">
        <f t="shared" si="27"/>
        <v>-2.7448690171738752</v>
      </c>
      <c r="T37" s="124">
        <f t="shared" si="28"/>
        <v>-1.4410883758480855</v>
      </c>
      <c r="U37" s="116">
        <f t="shared" si="16"/>
        <v>426.67824793113357</v>
      </c>
      <c r="V37" s="115">
        <f t="shared" si="17"/>
        <v>-2.8922847022266759E-2</v>
      </c>
      <c r="W37" s="59">
        <f t="shared" si="18"/>
        <v>6.9825929543598703E-2</v>
      </c>
      <c r="X37" s="116">
        <f t="shared" si="19"/>
        <v>424.96486446108111</v>
      </c>
      <c r="Y37" s="127">
        <f t="shared" si="20"/>
        <v>8.6419121762516243E-3</v>
      </c>
      <c r="Z37" s="27">
        <f t="shared" si="21"/>
        <v>1.000006223600318</v>
      </c>
      <c r="AA37" s="5">
        <f t="shared" si="22"/>
        <v>0</v>
      </c>
      <c r="AB37" s="5">
        <f t="shared" si="23"/>
        <v>0.99984655814502055</v>
      </c>
      <c r="AC37" s="26">
        <f t="shared" si="24"/>
        <v>426.72</v>
      </c>
      <c r="AD37" s="28">
        <f t="shared" si="25"/>
        <v>6.9825929543598703E-2</v>
      </c>
      <c r="AE37" s="29">
        <f t="shared" si="26"/>
        <v>-2.8922847022266759E-2</v>
      </c>
      <c r="AF37" s="5"/>
    </row>
    <row r="38" spans="1:32">
      <c r="A38" s="107">
        <v>457.2</v>
      </c>
      <c r="B38" s="58">
        <v>1.5</v>
      </c>
      <c r="C38" s="105">
        <v>190</v>
      </c>
      <c r="D38" s="115">
        <f t="shared" si="1"/>
        <v>-3.6701745100496033</v>
      </c>
      <c r="E38" s="59">
        <f t="shared" si="2"/>
        <v>-1.3270697964458389</v>
      </c>
      <c r="F38" s="116">
        <f t="shared" si="3"/>
        <v>457.14693624670753</v>
      </c>
      <c r="G38" s="115">
        <f t="shared" si="4"/>
        <v>-3.4030498752806766</v>
      </c>
      <c r="H38" s="59">
        <f t="shared" si="5"/>
        <v>-1.7075733252505729</v>
      </c>
      <c r="I38" s="116">
        <f t="shared" si="6"/>
        <v>457.14777168390543</v>
      </c>
      <c r="J38" s="115">
        <f t="shared" si="7"/>
        <v>-3.5454801189925593</v>
      </c>
      <c r="K38" s="59">
        <f t="shared" si="8"/>
        <v>-1.4704370971717435</v>
      </c>
      <c r="L38" s="116">
        <f t="shared" si="9"/>
        <v>457.14756004923242</v>
      </c>
      <c r="M38" s="59">
        <f t="shared" si="10"/>
        <v>-3.5366121926651397</v>
      </c>
      <c r="N38" s="26">
        <f t="shared" si="11"/>
        <v>-1.5173215608482058</v>
      </c>
      <c r="O38" s="26">
        <f t="shared" si="12"/>
        <v>457.14735396530648</v>
      </c>
      <c r="P38" s="115">
        <f t="shared" si="13"/>
        <v>-3.7266969507245573</v>
      </c>
      <c r="Q38" s="59">
        <f t="shared" si="14"/>
        <v>-1.3550811698915508</v>
      </c>
      <c r="R38" s="116">
        <f t="shared" si="15"/>
        <v>457.14735396530648</v>
      </c>
      <c r="S38" s="123">
        <f t="shared" si="27"/>
        <v>-3.5366220106417199</v>
      </c>
      <c r="T38" s="124">
        <f t="shared" si="28"/>
        <v>-1.5173255179966563</v>
      </c>
      <c r="U38" s="116">
        <f t="shared" si="16"/>
        <v>457.14784605935881</v>
      </c>
      <c r="V38" s="115">
        <f t="shared" si="17"/>
        <v>-3.4707416426720109E-2</v>
      </c>
      <c r="W38" s="59">
        <f t="shared" si="18"/>
        <v>8.3791115452318446E-2</v>
      </c>
      <c r="X38" s="116">
        <f t="shared" si="19"/>
        <v>455.44018755334127</v>
      </c>
      <c r="Y38" s="127">
        <f t="shared" si="20"/>
        <v>4.1086422740962128E-3</v>
      </c>
      <c r="Z38" s="27">
        <f t="shared" si="21"/>
        <v>1.0000014067474861</v>
      </c>
      <c r="AA38" s="5">
        <f t="shared" si="22"/>
        <v>0</v>
      </c>
      <c r="AB38" s="5">
        <f t="shared" si="23"/>
        <v>0.99984655814502055</v>
      </c>
      <c r="AC38" s="26">
        <f t="shared" si="24"/>
        <v>457.2</v>
      </c>
      <c r="AD38" s="28">
        <f t="shared" si="25"/>
        <v>8.3791115452318446E-2</v>
      </c>
      <c r="AE38" s="29">
        <f t="shared" si="26"/>
        <v>-3.4707416426720109E-2</v>
      </c>
      <c r="AF38" s="5"/>
    </row>
    <row r="39" spans="1:32">
      <c r="A39" s="107">
        <v>487.68</v>
      </c>
      <c r="B39" s="58">
        <v>1.5</v>
      </c>
      <c r="C39" s="105">
        <v>185</v>
      </c>
      <c r="D39" s="115">
        <f t="shared" si="1"/>
        <v>-4.4650117453612834</v>
      </c>
      <c r="E39" s="59">
        <f t="shared" si="2"/>
        <v>-1.3966090438838981</v>
      </c>
      <c r="F39" s="116">
        <f t="shared" si="3"/>
        <v>487.61649151196252</v>
      </c>
      <c r="G39" s="115">
        <f t="shared" si="4"/>
        <v>-4.1888017701834963</v>
      </c>
      <c r="H39" s="59">
        <f t="shared" si="5"/>
        <v>-1.8461225844647422</v>
      </c>
      <c r="I39" s="116">
        <f t="shared" si="6"/>
        <v>487.61732694916043</v>
      </c>
      <c r="J39" s="115">
        <f t="shared" si="7"/>
        <v>-4.336527586006639</v>
      </c>
      <c r="K39" s="59">
        <f t="shared" si="8"/>
        <v>-1.5745447845808447</v>
      </c>
      <c r="L39" s="116">
        <f t="shared" si="9"/>
        <v>487.61711531448742</v>
      </c>
      <c r="M39" s="59">
        <f t="shared" si="10"/>
        <v>-4.3269067577723899</v>
      </c>
      <c r="N39" s="26">
        <f t="shared" si="11"/>
        <v>-1.6213658141743199</v>
      </c>
      <c r="O39" s="26">
        <f t="shared" si="12"/>
        <v>487.61690923056148</v>
      </c>
      <c r="P39" s="115">
        <f t="shared" si="13"/>
        <v>-4.5344238168581343</v>
      </c>
      <c r="Q39" s="59">
        <f t="shared" si="14"/>
        <v>-1.4268932070148816</v>
      </c>
      <c r="R39" s="116">
        <f t="shared" si="15"/>
        <v>487.61690923056148</v>
      </c>
      <c r="S39" s="123">
        <f t="shared" si="27"/>
        <v>-4.3269169195012429</v>
      </c>
      <c r="T39" s="124">
        <f t="shared" si="28"/>
        <v>-1.6213698165786159</v>
      </c>
      <c r="U39" s="116">
        <f t="shared" si="16"/>
        <v>487.61741457787321</v>
      </c>
      <c r="V39" s="115">
        <f t="shared" si="17"/>
        <v>-4.0491985831173458E-2</v>
      </c>
      <c r="W39" s="59">
        <f t="shared" si="18"/>
        <v>9.7756301361038189E-2</v>
      </c>
      <c r="X39" s="116">
        <f t="shared" si="19"/>
        <v>485.9155106456015</v>
      </c>
      <c r="Y39" s="127">
        <f t="shared" si="20"/>
        <v>2.2846453927657098E-3</v>
      </c>
      <c r="Z39" s="27">
        <f t="shared" si="21"/>
        <v>1.0000004349672746</v>
      </c>
      <c r="AA39" s="5">
        <f t="shared" si="22"/>
        <v>0</v>
      </c>
      <c r="AB39" s="5">
        <f t="shared" si="23"/>
        <v>0.99984655814502055</v>
      </c>
      <c r="AC39" s="26">
        <f t="shared" si="24"/>
        <v>487.68</v>
      </c>
      <c r="AD39" s="28">
        <f t="shared" si="25"/>
        <v>9.7756301361038189E-2</v>
      </c>
      <c r="AE39" s="29">
        <f t="shared" si="26"/>
        <v>-4.0491985831173458E-2</v>
      </c>
      <c r="AF39" s="5"/>
    </row>
    <row r="40" spans="1:32">
      <c r="A40" s="107">
        <v>518.16</v>
      </c>
      <c r="B40" s="58">
        <v>1.5</v>
      </c>
      <c r="C40" s="105">
        <v>193</v>
      </c>
      <c r="D40" s="115">
        <f t="shared" si="1"/>
        <v>-5.2424356866328843</v>
      </c>
      <c r="E40" s="59">
        <f t="shared" si="2"/>
        <v>-1.5760915029429787</v>
      </c>
      <c r="F40" s="116">
        <f t="shared" si="3"/>
        <v>518.08604677721746</v>
      </c>
      <c r="G40" s="115">
        <f t="shared" si="4"/>
        <v>-4.9836390054951751</v>
      </c>
      <c r="H40" s="59">
        <f t="shared" si="5"/>
        <v>-1.9156618319028011</v>
      </c>
      <c r="I40" s="116">
        <f t="shared" si="6"/>
        <v>518.08688221441537</v>
      </c>
      <c r="J40" s="115">
        <f t="shared" si="7"/>
        <v>-5.1245778250733789</v>
      </c>
      <c r="K40" s="59">
        <f t="shared" si="8"/>
        <v>-1.6993169096954883</v>
      </c>
      <c r="L40" s="116">
        <f t="shared" si="9"/>
        <v>518.08667057974242</v>
      </c>
      <c r="M40" s="59">
        <f t="shared" si="10"/>
        <v>-5.1130373460640302</v>
      </c>
      <c r="N40" s="26">
        <f t="shared" si="11"/>
        <v>-1.7458766674228896</v>
      </c>
      <c r="O40" s="26">
        <f t="shared" si="12"/>
        <v>518.08646449581647</v>
      </c>
      <c r="P40" s="115">
        <f t="shared" si="13"/>
        <v>-5.3248864266879981</v>
      </c>
      <c r="Q40" s="59">
        <f t="shared" si="14"/>
        <v>-1.6075164017602821</v>
      </c>
      <c r="R40" s="116">
        <f t="shared" si="15"/>
        <v>518.08646449581647</v>
      </c>
      <c r="S40" s="123">
        <f t="shared" si="27"/>
        <v>-5.11304838201014</v>
      </c>
      <c r="T40" s="124">
        <f t="shared" si="28"/>
        <v>-1.7458808082895967</v>
      </c>
      <c r="U40" s="116">
        <f t="shared" si="16"/>
        <v>518.08700372682563</v>
      </c>
      <c r="V40" s="115">
        <f t="shared" si="17"/>
        <v>-4.6276555235626807E-2</v>
      </c>
      <c r="W40" s="59">
        <f t="shared" si="18"/>
        <v>0.11172148726975793</v>
      </c>
      <c r="X40" s="116">
        <f t="shared" si="19"/>
        <v>516.39083373786173</v>
      </c>
      <c r="Y40" s="127">
        <f t="shared" si="20"/>
        <v>3.6530252441696323E-3</v>
      </c>
      <c r="Z40" s="27">
        <f t="shared" si="21"/>
        <v>1.0000011120509369</v>
      </c>
      <c r="AA40" s="5">
        <f t="shared" si="22"/>
        <v>0</v>
      </c>
      <c r="AB40" s="5">
        <f t="shared" si="23"/>
        <v>0.99984655814502055</v>
      </c>
      <c r="AC40" s="26">
        <f t="shared" si="24"/>
        <v>518.16</v>
      </c>
      <c r="AD40" s="28">
        <f t="shared" si="25"/>
        <v>0.11172148726975793</v>
      </c>
      <c r="AE40" s="29">
        <f t="shared" si="26"/>
        <v>-4.6276555235626807E-2</v>
      </c>
      <c r="AF40" s="5"/>
    </row>
    <row r="41" spans="1:32">
      <c r="A41" s="107">
        <v>548.64</v>
      </c>
      <c r="B41" s="58">
        <v>1.2</v>
      </c>
      <c r="C41" s="105">
        <v>220</v>
      </c>
      <c r="D41" s="115">
        <f t="shared" si="1"/>
        <v>-5.7314209736471975</v>
      </c>
      <c r="E41" s="59">
        <f t="shared" si="2"/>
        <v>-1.9863988769278049</v>
      </c>
      <c r="F41" s="116">
        <f t="shared" si="3"/>
        <v>548.55936200953079</v>
      </c>
      <c r="G41" s="115">
        <f t="shared" si="4"/>
        <v>-5.7610629467667778</v>
      </c>
      <c r="H41" s="59">
        <f t="shared" si="5"/>
        <v>-2.095144290961882</v>
      </c>
      <c r="I41" s="116">
        <f t="shared" si="6"/>
        <v>548.55643747967042</v>
      </c>
      <c r="J41" s="115">
        <f t="shared" si="7"/>
        <v>-5.7672316507876147</v>
      </c>
      <c r="K41" s="59">
        <f t="shared" si="8"/>
        <v>-2.0196433499152038</v>
      </c>
      <c r="L41" s="116">
        <f t="shared" si="9"/>
        <v>548.55821025278715</v>
      </c>
      <c r="M41" s="59">
        <f t="shared" si="10"/>
        <v>-5.7462419602069881</v>
      </c>
      <c r="N41" s="26">
        <f t="shared" si="11"/>
        <v>-2.040771583944843</v>
      </c>
      <c r="O41" s="26">
        <f t="shared" si="12"/>
        <v>548.5578997446006</v>
      </c>
      <c r="P41" s="115">
        <f t="shared" si="13"/>
        <v>-5.8266247311116217</v>
      </c>
      <c r="Q41" s="59">
        <f t="shared" si="14"/>
        <v>-2.020768041805789</v>
      </c>
      <c r="R41" s="116">
        <f t="shared" si="15"/>
        <v>548.5578997446006</v>
      </c>
      <c r="S41" s="123">
        <f t="shared" si="27"/>
        <v>-5.7462607500621612</v>
      </c>
      <c r="T41" s="124">
        <f t="shared" si="28"/>
        <v>-2.0407793359481641</v>
      </c>
      <c r="U41" s="116">
        <f t="shared" si="16"/>
        <v>548.55881211366454</v>
      </c>
      <c r="V41" s="115">
        <f t="shared" si="17"/>
        <v>-0.68325797876436367</v>
      </c>
      <c r="W41" s="59">
        <f t="shared" si="18"/>
        <v>-0.20586573517336371</v>
      </c>
      <c r="X41" s="116">
        <f t="shared" si="19"/>
        <v>546.86615683012201</v>
      </c>
      <c r="Y41" s="127">
        <f t="shared" si="20"/>
        <v>1.2122040994950593E-2</v>
      </c>
      <c r="Z41" s="27">
        <f t="shared" si="21"/>
        <v>1.0000122455030971</v>
      </c>
      <c r="AA41" s="5">
        <f t="shared" si="22"/>
        <v>0.99991225739424661</v>
      </c>
      <c r="AB41" s="5">
        <f t="shared" si="23"/>
        <v>0.99991225739424661</v>
      </c>
      <c r="AC41" s="26">
        <f t="shared" si="24"/>
        <v>548.64</v>
      </c>
      <c r="AD41" s="28">
        <f t="shared" si="25"/>
        <v>-0.20586573517336371</v>
      </c>
      <c r="AE41" s="29">
        <f t="shared" si="26"/>
        <v>-0.68325797876436367</v>
      </c>
      <c r="AF41" s="5"/>
    </row>
    <row r="42" spans="1:32">
      <c r="A42" s="107">
        <v>579.12</v>
      </c>
      <c r="B42" s="58">
        <v>1</v>
      </c>
      <c r="C42" s="105">
        <v>260</v>
      </c>
      <c r="D42" s="115">
        <f t="shared" si="1"/>
        <v>-5.8237930085746976</v>
      </c>
      <c r="E42" s="59">
        <f t="shared" si="2"/>
        <v>-2.51026671925323</v>
      </c>
      <c r="F42" s="116">
        <f t="shared" si="3"/>
        <v>579.03471975789762</v>
      </c>
      <c r="G42" s="115">
        <f t="shared" si="4"/>
        <v>-6.250048233781091</v>
      </c>
      <c r="H42" s="59">
        <f t="shared" si="5"/>
        <v>-2.5054516649467082</v>
      </c>
      <c r="I42" s="116">
        <f t="shared" si="6"/>
        <v>579.02975271198375</v>
      </c>
      <c r="J42" s="115">
        <f t="shared" si="7"/>
        <v>-6.059800672958886</v>
      </c>
      <c r="K42" s="59">
        <f t="shared" si="8"/>
        <v>-2.5262943741841957</v>
      </c>
      <c r="L42" s="116">
        <f t="shared" si="9"/>
        <v>579.03259315825494</v>
      </c>
      <c r="M42" s="59">
        <f t="shared" si="10"/>
        <v>-6.0369206211778943</v>
      </c>
      <c r="N42" s="26">
        <f t="shared" si="11"/>
        <v>-2.5078591920999687</v>
      </c>
      <c r="O42" s="26">
        <f t="shared" si="12"/>
        <v>579.03223623494068</v>
      </c>
      <c r="P42" s="115">
        <f t="shared" si="13"/>
        <v>-5.9270181782276774</v>
      </c>
      <c r="Q42" s="59">
        <f t="shared" si="14"/>
        <v>-2.5513666481401511</v>
      </c>
      <c r="R42" s="116">
        <f t="shared" si="15"/>
        <v>579.03223623494068</v>
      </c>
      <c r="S42" s="123">
        <f t="shared" si="27"/>
        <v>-6.0369438496326371</v>
      </c>
      <c r="T42" s="124">
        <f t="shared" si="28"/>
        <v>-2.5078740764288945</v>
      </c>
      <c r="U42" s="116">
        <f t="shared" si="16"/>
        <v>579.0336139404568</v>
      </c>
      <c r="V42" s="115">
        <f t="shared" si="17"/>
        <v>-0.97003918741380546</v>
      </c>
      <c r="W42" s="59">
        <f t="shared" si="18"/>
        <v>-0.70258535921020804</v>
      </c>
      <c r="X42" s="116">
        <f t="shared" si="19"/>
        <v>577.34348243549869</v>
      </c>
      <c r="Y42" s="127">
        <f t="shared" si="20"/>
        <v>1.3536396033145019E-2</v>
      </c>
      <c r="Z42" s="27">
        <f t="shared" si="21"/>
        <v>1.0000152697812583</v>
      </c>
      <c r="AA42" s="5">
        <f t="shared" si="22"/>
        <v>1.0001017125556506</v>
      </c>
      <c r="AB42" s="5">
        <f t="shared" si="23"/>
        <v>1.0001017125556506</v>
      </c>
      <c r="AC42" s="26">
        <f t="shared" si="24"/>
        <v>579.12</v>
      </c>
      <c r="AD42" s="28">
        <f t="shared" si="25"/>
        <v>-0.70258535921020804</v>
      </c>
      <c r="AE42" s="29">
        <f t="shared" si="26"/>
        <v>-0.97003918741380546</v>
      </c>
      <c r="AF42" s="5"/>
    </row>
    <row r="43" spans="1:32">
      <c r="A43" s="107">
        <v>609.6</v>
      </c>
      <c r="B43" s="58">
        <v>1.2</v>
      </c>
      <c r="C43" s="105">
        <v>352</v>
      </c>
      <c r="D43" s="115">
        <f t="shared" si="1"/>
        <v>-5.1916801851422081</v>
      </c>
      <c r="E43" s="59">
        <f t="shared" si="2"/>
        <v>-2.5991043830845175</v>
      </c>
      <c r="F43" s="116">
        <f t="shared" si="3"/>
        <v>609.50803499021094</v>
      </c>
      <c r="G43" s="115">
        <f t="shared" si="4"/>
        <v>-6.3424202687085911</v>
      </c>
      <c r="H43" s="59">
        <f t="shared" si="5"/>
        <v>-3.0293195072721328</v>
      </c>
      <c r="I43" s="116">
        <f t="shared" si="6"/>
        <v>609.50511046035058</v>
      </c>
      <c r="J43" s="115">
        <f t="shared" si="7"/>
        <v>-5.7158651599390815</v>
      </c>
      <c r="K43" s="59">
        <f t="shared" si="8"/>
        <v>-2.9995937566964361</v>
      </c>
      <c r="L43" s="116">
        <f t="shared" si="9"/>
        <v>609.50697606372273</v>
      </c>
      <c r="M43" s="59">
        <f t="shared" si="10"/>
        <v>-5.7670502269253996</v>
      </c>
      <c r="N43" s="26">
        <f t="shared" si="11"/>
        <v>-2.8142119451783247</v>
      </c>
      <c r="O43" s="26">
        <f t="shared" si="12"/>
        <v>609.50657272528076</v>
      </c>
      <c r="P43" s="115">
        <f t="shared" si="13"/>
        <v>-5.2964206440820565</v>
      </c>
      <c r="Q43" s="59">
        <f t="shared" si="14"/>
        <v>-2.6487979445555174</v>
      </c>
      <c r="R43" s="116">
        <f t="shared" si="15"/>
        <v>609.50657272528076</v>
      </c>
      <c r="S43" s="123">
        <f t="shared" si="27"/>
        <v>-5.7670561645373857</v>
      </c>
      <c r="T43" s="124">
        <f t="shared" si="28"/>
        <v>-2.8142464578080739</v>
      </c>
      <c r="U43" s="116">
        <f t="shared" si="16"/>
        <v>609.50990294938208</v>
      </c>
      <c r="V43" s="115">
        <f t="shared" si="17"/>
        <v>-0.66193456469886147</v>
      </c>
      <c r="W43" s="59">
        <f t="shared" si="18"/>
        <v>-1.1266549915286492</v>
      </c>
      <c r="X43" s="116">
        <f t="shared" si="19"/>
        <v>607.82658263419489</v>
      </c>
      <c r="Y43" s="127">
        <f t="shared" si="20"/>
        <v>2.7727096069431439E-2</v>
      </c>
      <c r="Z43" s="27">
        <f t="shared" si="21"/>
        <v>1.0000640709137611</v>
      </c>
      <c r="AA43" s="5">
        <f t="shared" si="22"/>
        <v>0.99952886059351675</v>
      </c>
      <c r="AB43" s="5">
        <f t="shared" si="23"/>
        <v>0.99952886059351675</v>
      </c>
      <c r="AC43" s="26">
        <f t="shared" si="24"/>
        <v>609.6</v>
      </c>
      <c r="AD43" s="28">
        <f t="shared" si="25"/>
        <v>-1.1266549915286492</v>
      </c>
      <c r="AE43" s="29">
        <f t="shared" si="26"/>
        <v>-0.66193456469886147</v>
      </c>
      <c r="AF43" s="5"/>
    </row>
    <row r="44" spans="1:32">
      <c r="A44" s="107">
        <v>640.08000000000004</v>
      </c>
      <c r="B44" s="58">
        <v>1.2</v>
      </c>
      <c r="C44" s="105">
        <v>13</v>
      </c>
      <c r="D44" s="115">
        <f t="shared" si="1"/>
        <v>-4.5697154544181409</v>
      </c>
      <c r="E44" s="59">
        <f t="shared" si="2"/>
        <v>-2.4555125107583544</v>
      </c>
      <c r="F44" s="116">
        <f t="shared" si="3"/>
        <v>639.98135022252427</v>
      </c>
      <c r="G44" s="115">
        <f t="shared" si="4"/>
        <v>-5.7103074452761016</v>
      </c>
      <c r="H44" s="59">
        <f t="shared" si="5"/>
        <v>-3.1181571711034204</v>
      </c>
      <c r="I44" s="116">
        <f t="shared" si="6"/>
        <v>639.9784256926639</v>
      </c>
      <c r="J44" s="115">
        <f t="shared" si="7"/>
        <v>-6.3535825740649736</v>
      </c>
      <c r="K44" s="59">
        <f t="shared" si="8"/>
        <v>-3.0274309938009814</v>
      </c>
      <c r="L44" s="116">
        <f t="shared" si="9"/>
        <v>639.98029129603606</v>
      </c>
      <c r="M44" s="59">
        <f t="shared" si="10"/>
        <v>-5.1400114498471217</v>
      </c>
      <c r="N44" s="26">
        <f t="shared" si="11"/>
        <v>-2.786834840930887</v>
      </c>
      <c r="O44" s="26">
        <f t="shared" si="12"/>
        <v>639.97988795759409</v>
      </c>
      <c r="P44" s="115">
        <f t="shared" si="13"/>
        <v>-4.6640866085116564</v>
      </c>
      <c r="Q44" s="59">
        <f t="shared" si="14"/>
        <v>-2.5066633829877416</v>
      </c>
      <c r="R44" s="116">
        <f t="shared" si="15"/>
        <v>639.97988795759409</v>
      </c>
      <c r="S44" s="123">
        <f t="shared" si="27"/>
        <v>-5.1400143422902218</v>
      </c>
      <c r="T44" s="124">
        <f t="shared" si="28"/>
        <v>-2.7868692206056913</v>
      </c>
      <c r="U44" s="116">
        <f t="shared" si="16"/>
        <v>639.98336617316704</v>
      </c>
      <c r="V44" s="115">
        <f t="shared" si="17"/>
        <v>-0.35382994198391748</v>
      </c>
      <c r="W44" s="59">
        <f t="shared" si="18"/>
        <v>-1.5507246238470904</v>
      </c>
      <c r="X44" s="116">
        <f t="shared" si="19"/>
        <v>638.29222230508526</v>
      </c>
      <c r="Y44" s="127">
        <f t="shared" si="20"/>
        <v>7.6339243144441784E-3</v>
      </c>
      <c r="Z44" s="27">
        <f t="shared" si="21"/>
        <v>1.0000048564283381</v>
      </c>
      <c r="AA44" s="5">
        <f t="shared" si="22"/>
        <v>0</v>
      </c>
      <c r="AB44" s="5">
        <f t="shared" si="23"/>
        <v>0.99952886059351675</v>
      </c>
      <c r="AC44" s="26">
        <f t="shared" si="24"/>
        <v>640.08000000000004</v>
      </c>
      <c r="AD44" s="28">
        <f t="shared" si="25"/>
        <v>-1.5507246238470904</v>
      </c>
      <c r="AE44" s="29">
        <f t="shared" si="26"/>
        <v>-0.35382994198391748</v>
      </c>
      <c r="AF44" s="5"/>
    </row>
    <row r="45" spans="1:32">
      <c r="A45" s="107">
        <v>670.56</v>
      </c>
      <c r="B45" s="58">
        <v>1.5</v>
      </c>
      <c r="C45" s="105">
        <v>23</v>
      </c>
      <c r="D45" s="115">
        <f t="shared" si="1"/>
        <v>-3.8352691316153509</v>
      </c>
      <c r="E45" s="59">
        <f t="shared" si="2"/>
        <v>-2.1437585428708199</v>
      </c>
      <c r="F45" s="116">
        <f t="shared" si="3"/>
        <v>670.45090548777921</v>
      </c>
      <c r="G45" s="115">
        <f t="shared" si="4"/>
        <v>-5.088342714552037</v>
      </c>
      <c r="H45" s="59">
        <f t="shared" si="5"/>
        <v>-2.9745652987772577</v>
      </c>
      <c r="I45" s="116">
        <f t="shared" si="6"/>
        <v>670.45174092497712</v>
      </c>
      <c r="J45" s="115">
        <f t="shared" si="7"/>
        <v>-5.6706273374670397</v>
      </c>
      <c r="K45" s="59">
        <f t="shared" si="8"/>
        <v>-2.8055869800761495</v>
      </c>
      <c r="L45" s="116">
        <f t="shared" si="9"/>
        <v>670.45183096908067</v>
      </c>
      <c r="M45" s="59">
        <f t="shared" si="10"/>
        <v>-4.4618059230836948</v>
      </c>
      <c r="N45" s="26">
        <f t="shared" si="11"/>
        <v>-2.5591619208240384</v>
      </c>
      <c r="O45" s="26">
        <f t="shared" si="12"/>
        <v>670.45132320637811</v>
      </c>
      <c r="P45" s="115">
        <f t="shared" si="13"/>
        <v>-3.9194374521996131</v>
      </c>
      <c r="Q45" s="59">
        <f t="shared" si="14"/>
        <v>-2.1925539053835705</v>
      </c>
      <c r="R45" s="116">
        <f t="shared" si="15"/>
        <v>670.45132320637811</v>
      </c>
      <c r="S45" s="123">
        <f t="shared" si="27"/>
        <v>-4.4618063239024357</v>
      </c>
      <c r="T45" s="124">
        <f t="shared" si="28"/>
        <v>-2.5591954640630261</v>
      </c>
      <c r="U45" s="116">
        <f t="shared" si="16"/>
        <v>670.45491336938778</v>
      </c>
      <c r="V45" s="115">
        <f t="shared" si="17"/>
        <v>0.32751244016875825</v>
      </c>
      <c r="W45" s="59">
        <f t="shared" si="18"/>
        <v>-1.3293430640074384</v>
      </c>
      <c r="X45" s="116">
        <f t="shared" si="19"/>
        <v>668.75786197597552</v>
      </c>
      <c r="Y45" s="127">
        <f t="shared" si="20"/>
        <v>6.6397279817512469E-3</v>
      </c>
      <c r="Z45" s="27">
        <f t="shared" si="21"/>
        <v>1.0000036738485023</v>
      </c>
      <c r="AA45" s="5">
        <f t="shared" si="22"/>
        <v>0.99953039197695515</v>
      </c>
      <c r="AB45" s="5">
        <f t="shared" si="23"/>
        <v>0.99953039197695515</v>
      </c>
      <c r="AC45" s="26">
        <f t="shared" si="24"/>
        <v>670.56</v>
      </c>
      <c r="AD45" s="28">
        <f t="shared" si="25"/>
        <v>-1.3293430640074384</v>
      </c>
      <c r="AE45" s="29">
        <f t="shared" si="26"/>
        <v>0.32751244016875825</v>
      </c>
      <c r="AF45" s="5"/>
    </row>
    <row r="46" spans="1:32">
      <c r="A46" s="107">
        <v>701.04</v>
      </c>
      <c r="B46" s="58">
        <v>1.7</v>
      </c>
      <c r="C46" s="105">
        <v>28</v>
      </c>
      <c r="D46" s="115">
        <f t="shared" si="1"/>
        <v>-3.036883972865958</v>
      </c>
      <c r="E46" s="59">
        <f t="shared" si="2"/>
        <v>-1.7192496238652208</v>
      </c>
      <c r="F46" s="116">
        <f t="shared" si="3"/>
        <v>700.91749002421807</v>
      </c>
      <c r="G46" s="115">
        <f t="shared" si="4"/>
        <v>-4.3538963917492444</v>
      </c>
      <c r="H46" s="59">
        <f t="shared" si="5"/>
        <v>-2.6628113308897223</v>
      </c>
      <c r="I46" s="116">
        <f t="shared" si="6"/>
        <v>700.92129619023217</v>
      </c>
      <c r="J46" s="115">
        <f t="shared" si="7"/>
        <v>-4.902480733753368</v>
      </c>
      <c r="K46" s="59">
        <f t="shared" si="8"/>
        <v>-2.4393426934130762</v>
      </c>
      <c r="L46" s="116">
        <f t="shared" si="9"/>
        <v>700.91994727551071</v>
      </c>
      <c r="M46" s="59">
        <f t="shared" si="10"/>
        <v>-3.6953901823076021</v>
      </c>
      <c r="N46" s="26">
        <f t="shared" si="11"/>
        <v>-2.1910304773774709</v>
      </c>
      <c r="O46" s="26">
        <f t="shared" si="12"/>
        <v>700.91939310722501</v>
      </c>
      <c r="P46" s="115">
        <f t="shared" si="13"/>
        <v>-3.1090042894672347</v>
      </c>
      <c r="Q46" s="59">
        <f t="shared" si="14"/>
        <v>-1.762930912101601</v>
      </c>
      <c r="R46" s="116">
        <f t="shared" si="15"/>
        <v>700.91939310722501</v>
      </c>
      <c r="S46" s="123">
        <f t="shared" si="27"/>
        <v>-3.6953894268966794</v>
      </c>
      <c r="T46" s="124">
        <f t="shared" si="28"/>
        <v>-2.1910634652462173</v>
      </c>
      <c r="U46" s="116">
        <f t="shared" si="16"/>
        <v>700.9230292349564</v>
      </c>
      <c r="V46" s="115">
        <f t="shared" si="17"/>
        <v>1.0929023100432589</v>
      </c>
      <c r="W46" s="59">
        <f t="shared" si="18"/>
        <v>-0.96427082310227297</v>
      </c>
      <c r="X46" s="116">
        <f t="shared" si="19"/>
        <v>699.22354832343308</v>
      </c>
      <c r="Y46" s="127">
        <f t="shared" si="20"/>
        <v>4.2548090621024872E-3</v>
      </c>
      <c r="Z46" s="27">
        <f t="shared" si="21"/>
        <v>1.0000015086194107</v>
      </c>
      <c r="AA46" s="5">
        <f t="shared" si="22"/>
        <v>0.99932332249893452</v>
      </c>
      <c r="AB46" s="5">
        <f t="shared" si="23"/>
        <v>0.99932332249893452</v>
      </c>
      <c r="AC46" s="26">
        <f t="shared" si="24"/>
        <v>701.04</v>
      </c>
      <c r="AD46" s="28">
        <f t="shared" si="25"/>
        <v>-0.96427082310227297</v>
      </c>
      <c r="AE46" s="29">
        <f t="shared" si="26"/>
        <v>1.0929023100432589</v>
      </c>
      <c r="AF46" s="5"/>
    </row>
    <row r="47" spans="1:32">
      <c r="A47" s="107">
        <v>731.52</v>
      </c>
      <c r="B47" s="58">
        <v>2</v>
      </c>
      <c r="C47" s="105">
        <v>36</v>
      </c>
      <c r="D47" s="115">
        <f t="shared" si="1"/>
        <v>-2.1763029377971073</v>
      </c>
      <c r="E47" s="59">
        <f t="shared" si="2"/>
        <v>-1.0940009030928277</v>
      </c>
      <c r="F47" s="116">
        <f t="shared" si="3"/>
        <v>731.37892243176009</v>
      </c>
      <c r="G47" s="115">
        <f t="shared" si="4"/>
        <v>-3.5555112329998515</v>
      </c>
      <c r="H47" s="59">
        <f t="shared" si="5"/>
        <v>-2.2383024118841233</v>
      </c>
      <c r="I47" s="116">
        <f t="shared" si="6"/>
        <v>731.38788072667103</v>
      </c>
      <c r="J47" s="115">
        <f t="shared" si="7"/>
        <v>-4.068013905951867</v>
      </c>
      <c r="K47" s="59">
        <f t="shared" si="8"/>
        <v>-1.918181734588825</v>
      </c>
      <c r="L47" s="116">
        <f t="shared" si="9"/>
        <v>731.38406014631039</v>
      </c>
      <c r="M47" s="59">
        <f t="shared" si="10"/>
        <v>-2.8659070853984803</v>
      </c>
      <c r="N47" s="26">
        <f t="shared" si="11"/>
        <v>-1.6661516574884747</v>
      </c>
      <c r="O47" s="26">
        <f t="shared" si="12"/>
        <v>731.3834015792155</v>
      </c>
      <c r="P47" s="115">
        <f t="shared" si="13"/>
        <v>-2.235326384996327</v>
      </c>
      <c r="Q47" s="59">
        <f t="shared" si="14"/>
        <v>-1.1307184623428954</v>
      </c>
      <c r="R47" s="116">
        <f t="shared" si="15"/>
        <v>731.3834015792155</v>
      </c>
      <c r="S47" s="123">
        <f t="shared" si="27"/>
        <v>-2.8659030409922615</v>
      </c>
      <c r="T47" s="124">
        <f t="shared" si="28"/>
        <v>-1.6661825641527022</v>
      </c>
      <c r="U47" s="116">
        <f t="shared" si="16"/>
        <v>731.38715850022277</v>
      </c>
      <c r="V47" s="115">
        <f t="shared" si="17"/>
        <v>1.9255515745889666</v>
      </c>
      <c r="W47" s="59">
        <f t="shared" si="18"/>
        <v>-0.44397381679781822</v>
      </c>
      <c r="X47" s="116">
        <f t="shared" si="19"/>
        <v>729.68292319320062</v>
      </c>
      <c r="Y47" s="127">
        <f t="shared" si="20"/>
        <v>6.8979087630850191E-3</v>
      </c>
      <c r="Z47" s="27">
        <f t="shared" si="21"/>
        <v>1.0000039651143084</v>
      </c>
      <c r="AA47" s="5">
        <f t="shared" si="22"/>
        <v>0.99928677729129511</v>
      </c>
      <c r="AB47" s="5">
        <f t="shared" si="23"/>
        <v>0.99928677729129511</v>
      </c>
      <c r="AC47" s="26">
        <f t="shared" si="24"/>
        <v>731.52</v>
      </c>
      <c r="AD47" s="28">
        <f t="shared" si="25"/>
        <v>-0.44397381679781822</v>
      </c>
      <c r="AE47" s="29">
        <f t="shared" si="26"/>
        <v>1.9255515745889666</v>
      </c>
      <c r="AF47" s="5"/>
    </row>
    <row r="48" spans="1:32">
      <c r="A48" s="107">
        <v>762</v>
      </c>
      <c r="B48" s="58">
        <v>2</v>
      </c>
      <c r="C48" s="105">
        <v>35</v>
      </c>
      <c r="D48" s="115">
        <f t="shared" si="1"/>
        <v>-1.3049408785889036</v>
      </c>
      <c r="E48" s="59">
        <f t="shared" si="2"/>
        <v>-0.48386662072530817</v>
      </c>
      <c r="F48" s="116">
        <f t="shared" si="3"/>
        <v>761.84035483930211</v>
      </c>
      <c r="G48" s="115">
        <f t="shared" si="4"/>
        <v>-2.6949301979310007</v>
      </c>
      <c r="H48" s="59">
        <f t="shared" si="5"/>
        <v>-1.6130536911117301</v>
      </c>
      <c r="I48" s="116">
        <f t="shared" si="6"/>
        <v>761.84931313421305</v>
      </c>
      <c r="J48" s="115">
        <f t="shared" si="7"/>
        <v>-3.2020093840147306</v>
      </c>
      <c r="K48" s="59">
        <f t="shared" si="8"/>
        <v>-1.3008430076250681</v>
      </c>
      <c r="L48" s="116">
        <f t="shared" si="9"/>
        <v>761.84549255385241</v>
      </c>
      <c r="M48" s="59">
        <f t="shared" si="10"/>
        <v>-1.9999355382599528</v>
      </c>
      <c r="N48" s="26">
        <f t="shared" si="11"/>
        <v>-1.0484601559185185</v>
      </c>
      <c r="O48" s="26">
        <f t="shared" si="12"/>
        <v>761.84483398675752</v>
      </c>
      <c r="P48" s="115">
        <f t="shared" si="13"/>
        <v>-1.3498471828243956</v>
      </c>
      <c r="Q48" s="59">
        <f t="shared" si="14"/>
        <v>-0.51032747523829591</v>
      </c>
      <c r="R48" s="116">
        <f t="shared" si="15"/>
        <v>761.84483398675752</v>
      </c>
      <c r="S48" s="123">
        <f t="shared" si="27"/>
        <v>-1.9999314669922943</v>
      </c>
      <c r="T48" s="124">
        <f t="shared" si="28"/>
        <v>-1.0484910434226669</v>
      </c>
      <c r="U48" s="116">
        <f t="shared" si="16"/>
        <v>761.84859185264338</v>
      </c>
      <c r="V48" s="115">
        <f t="shared" si="17"/>
        <v>2.7582008391346742</v>
      </c>
      <c r="W48" s="59">
        <f t="shared" si="18"/>
        <v>7.6323189506636524E-2</v>
      </c>
      <c r="X48" s="116">
        <f t="shared" si="19"/>
        <v>760.14118416503936</v>
      </c>
      <c r="Y48" s="127">
        <f t="shared" si="20"/>
        <v>6.1010340316566727E-4</v>
      </c>
      <c r="Z48" s="27">
        <f t="shared" si="21"/>
        <v>1.0000000310188482</v>
      </c>
      <c r="AA48" s="5">
        <f t="shared" si="22"/>
        <v>0</v>
      </c>
      <c r="AB48" s="5">
        <f t="shared" si="23"/>
        <v>0.99928677729129511</v>
      </c>
      <c r="AC48" s="26">
        <f t="shared" si="24"/>
        <v>762</v>
      </c>
      <c r="AD48" s="28">
        <f t="shared" si="25"/>
        <v>7.6323189506636524E-2</v>
      </c>
      <c r="AE48" s="29">
        <f t="shared" si="26"/>
        <v>2.7582008391346742</v>
      </c>
      <c r="AF48" s="5"/>
    </row>
    <row r="49" spans="1:32">
      <c r="A49" s="107">
        <v>792.48</v>
      </c>
      <c r="B49" s="58">
        <v>2</v>
      </c>
      <c r="C49" s="105">
        <v>30</v>
      </c>
      <c r="D49" s="115">
        <f t="shared" si="1"/>
        <v>-0.38371790853183496</v>
      </c>
      <c r="E49" s="59">
        <f t="shared" si="2"/>
        <v>4.8001709020806804E-2</v>
      </c>
      <c r="F49" s="116">
        <f t="shared" si="3"/>
        <v>792.30178724684413</v>
      </c>
      <c r="G49" s="115">
        <f t="shared" si="4"/>
        <v>-1.8235681387227971</v>
      </c>
      <c r="H49" s="59">
        <f t="shared" si="5"/>
        <v>-1.0029194087442106</v>
      </c>
      <c r="I49" s="116">
        <f t="shared" si="6"/>
        <v>792.31074554175507</v>
      </c>
      <c r="J49" s="115">
        <f t="shared" si="7"/>
        <v>-2.3048629848014093</v>
      </c>
      <c r="K49" s="59">
        <f t="shared" si="8"/>
        <v>-0.7296458870440875</v>
      </c>
      <c r="L49" s="116">
        <f t="shared" si="9"/>
        <v>792.30692496139443</v>
      </c>
      <c r="M49" s="59">
        <f t="shared" si="10"/>
        <v>-1.1036430236273169</v>
      </c>
      <c r="N49" s="26">
        <f t="shared" si="11"/>
        <v>-0.47745884986170117</v>
      </c>
      <c r="O49" s="26">
        <f t="shared" si="12"/>
        <v>792.30626639429954</v>
      </c>
      <c r="P49" s="115">
        <f t="shared" si="13"/>
        <v>-0.41433021573307172</v>
      </c>
      <c r="Q49" s="59">
        <f t="shared" si="14"/>
        <v>3.1549618982351868E-2</v>
      </c>
      <c r="R49" s="116">
        <f t="shared" si="15"/>
        <v>792.30626639429954</v>
      </c>
      <c r="S49" s="123">
        <f t="shared" si="27"/>
        <v>-1.1036382595531695</v>
      </c>
      <c r="T49" s="124">
        <f t="shared" si="28"/>
        <v>-0.47748929599943923</v>
      </c>
      <c r="U49" s="116">
        <f t="shared" si="16"/>
        <v>792.31004780593378</v>
      </c>
      <c r="V49" s="115">
        <f t="shared" si="17"/>
        <v>3.5908501036803817</v>
      </c>
      <c r="W49" s="59">
        <f t="shared" si="18"/>
        <v>0.59662019581109127</v>
      </c>
      <c r="X49" s="116">
        <f t="shared" si="19"/>
        <v>790.5994451368781</v>
      </c>
      <c r="Y49" s="127">
        <f t="shared" si="20"/>
        <v>3.0455905069507174E-3</v>
      </c>
      <c r="Z49" s="27">
        <f t="shared" si="21"/>
        <v>1.0000007729691784</v>
      </c>
      <c r="AA49" s="5">
        <f t="shared" si="22"/>
        <v>0</v>
      </c>
      <c r="AB49" s="5">
        <f t="shared" si="23"/>
        <v>0.99928677729129511</v>
      </c>
      <c r="AC49" s="26">
        <f t="shared" si="24"/>
        <v>792.48</v>
      </c>
      <c r="AD49" s="28">
        <f t="shared" si="25"/>
        <v>0.59662019581109127</v>
      </c>
      <c r="AE49" s="29">
        <f t="shared" si="26"/>
        <v>3.5908501036803817</v>
      </c>
      <c r="AF49" s="5"/>
    </row>
    <row r="50" spans="1:32">
      <c r="A50" s="107">
        <v>822.96</v>
      </c>
      <c r="B50" s="58">
        <v>2</v>
      </c>
      <c r="C50" s="105">
        <v>28</v>
      </c>
      <c r="D50" s="115">
        <f t="shared" si="1"/>
        <v>0.5555058144026257</v>
      </c>
      <c r="E50" s="59">
        <f t="shared" si="2"/>
        <v>0.54739582094526706</v>
      </c>
      <c r="F50" s="116">
        <f t="shared" si="3"/>
        <v>822.76321965438615</v>
      </c>
      <c r="G50" s="115">
        <f t="shared" si="4"/>
        <v>-0.90234516866572845</v>
      </c>
      <c r="H50" s="59">
        <f t="shared" si="5"/>
        <v>-0.47105107899809562</v>
      </c>
      <c r="I50" s="116">
        <f t="shared" si="6"/>
        <v>822.77217794929709</v>
      </c>
      <c r="J50" s="115">
        <f t="shared" si="7"/>
        <v>-1.3744979392028758</v>
      </c>
      <c r="K50" s="59">
        <f t="shared" si="8"/>
        <v>-0.21425027756894555</v>
      </c>
      <c r="L50" s="116">
        <f t="shared" si="9"/>
        <v>822.76835736893645</v>
      </c>
      <c r="M50" s="59">
        <f t="shared" si="10"/>
        <v>-0.17341967713155226</v>
      </c>
      <c r="N50" s="26">
        <f t="shared" si="11"/>
        <v>3.81723709735865E-2</v>
      </c>
      <c r="O50" s="26">
        <f t="shared" si="12"/>
        <v>822.76769880184156</v>
      </c>
      <c r="P50" s="115">
        <f t="shared" si="13"/>
        <v>0.54000543256321765</v>
      </c>
      <c r="Q50" s="59">
        <f t="shared" si="14"/>
        <v>0.53966860508243741</v>
      </c>
      <c r="R50" s="116">
        <f t="shared" si="15"/>
        <v>822.76769880184156</v>
      </c>
      <c r="S50" s="123">
        <f t="shared" si="27"/>
        <v>-0.17341479783742264</v>
      </c>
      <c r="T50" s="124">
        <f t="shared" si="28"/>
        <v>3.8141988703327412E-2</v>
      </c>
      <c r="U50" s="116">
        <f t="shared" si="16"/>
        <v>822.77148398651127</v>
      </c>
      <c r="V50" s="115">
        <f t="shared" si="17"/>
        <v>4.4234993682260892</v>
      </c>
      <c r="W50" s="59">
        <f t="shared" si="18"/>
        <v>1.116917202115546</v>
      </c>
      <c r="X50" s="116">
        <f t="shared" si="19"/>
        <v>821.05770610871684</v>
      </c>
      <c r="Y50" s="127">
        <f t="shared" si="20"/>
        <v>1.2191604771630549E-3</v>
      </c>
      <c r="Z50" s="27">
        <f t="shared" si="21"/>
        <v>1.0000001238627074</v>
      </c>
      <c r="AA50" s="5">
        <f t="shared" si="22"/>
        <v>0</v>
      </c>
      <c r="AB50" s="5">
        <f t="shared" si="23"/>
        <v>0.99928677729129511</v>
      </c>
      <c r="AC50" s="26">
        <f t="shared" si="24"/>
        <v>822.96</v>
      </c>
      <c r="AD50" s="28">
        <f t="shared" si="25"/>
        <v>1.116917202115546</v>
      </c>
      <c r="AE50" s="29">
        <f t="shared" si="26"/>
        <v>4.4234993682260892</v>
      </c>
      <c r="AF50" s="5"/>
    </row>
    <row r="51" spans="1:32">
      <c r="A51" s="107">
        <v>853.44</v>
      </c>
      <c r="B51" s="58">
        <v>2</v>
      </c>
      <c r="C51" s="105">
        <v>32</v>
      </c>
      <c r="D51" s="115">
        <f t="shared" si="1"/>
        <v>1.4576056632968077</v>
      </c>
      <c r="E51" s="59">
        <f t="shared" si="2"/>
        <v>1.111090368881277</v>
      </c>
      <c r="F51" s="116">
        <f t="shared" si="3"/>
        <v>853.22465206192817</v>
      </c>
      <c r="G51" s="115">
        <f t="shared" si="4"/>
        <v>3.6878554268732211E-2</v>
      </c>
      <c r="H51" s="59">
        <f t="shared" si="5"/>
        <v>2.8343032926364642E-2</v>
      </c>
      <c r="I51" s="116">
        <f t="shared" si="6"/>
        <v>853.23361035683911</v>
      </c>
      <c r="J51" s="115">
        <f t="shared" si="7"/>
        <v>-0.45327496914580712</v>
      </c>
      <c r="K51" s="59">
        <f t="shared" si="8"/>
        <v>0.31729405236128949</v>
      </c>
      <c r="L51" s="116">
        <f t="shared" si="9"/>
        <v>853.22978977647847</v>
      </c>
      <c r="M51" s="59">
        <f t="shared" si="10"/>
        <v>0.7472421087827692</v>
      </c>
      <c r="N51" s="26">
        <f t="shared" si="11"/>
        <v>0.56971670090382165</v>
      </c>
      <c r="O51" s="26">
        <f t="shared" si="12"/>
        <v>853.22913120938358</v>
      </c>
      <c r="P51" s="115">
        <f t="shared" si="13"/>
        <v>1.4575124947601306</v>
      </c>
      <c r="Q51" s="59">
        <f t="shared" si="14"/>
        <v>1.1115553136471295</v>
      </c>
      <c r="R51" s="116">
        <f t="shared" si="15"/>
        <v>853.22913120938358</v>
      </c>
      <c r="S51" s="123">
        <f t="shared" si="27"/>
        <v>0.74724744370708451</v>
      </c>
      <c r="T51" s="124">
        <f t="shared" si="28"/>
        <v>0.56968658169177289</v>
      </c>
      <c r="U51" s="116">
        <f t="shared" si="16"/>
        <v>853.23293146923982</v>
      </c>
      <c r="V51" s="115">
        <f t="shared" si="17"/>
        <v>5.2561486327717972</v>
      </c>
      <c r="W51" s="59">
        <f t="shared" si="18"/>
        <v>1.6372142084200008</v>
      </c>
      <c r="X51" s="116">
        <f t="shared" si="19"/>
        <v>851.51596708055558</v>
      </c>
      <c r="Y51" s="127">
        <f t="shared" si="20"/>
        <v>2.4369503424520314E-3</v>
      </c>
      <c r="Z51" s="27">
        <f t="shared" si="21"/>
        <v>1.0000004948942083</v>
      </c>
      <c r="AA51" s="5">
        <f t="shared" si="22"/>
        <v>0</v>
      </c>
      <c r="AB51" s="5">
        <f t="shared" si="23"/>
        <v>0.99928677729129511</v>
      </c>
      <c r="AC51" s="26">
        <f t="shared" si="24"/>
        <v>853.44</v>
      </c>
      <c r="AD51" s="28">
        <f t="shared" si="25"/>
        <v>1.6372142084200008</v>
      </c>
      <c r="AE51" s="29">
        <f t="shared" si="26"/>
        <v>5.2561486327717972</v>
      </c>
      <c r="AF51" s="5"/>
    </row>
    <row r="52" spans="1:32">
      <c r="A52" s="107">
        <v>883.92</v>
      </c>
      <c r="B52" s="58">
        <v>2</v>
      </c>
      <c r="C52" s="105">
        <v>38</v>
      </c>
      <c r="D52" s="115">
        <f t="shared" si="1"/>
        <v>2.2958415899823739</v>
      </c>
      <c r="E52" s="59">
        <f t="shared" si="2"/>
        <v>1.7659920500222483</v>
      </c>
      <c r="F52" s="116">
        <f t="shared" si="3"/>
        <v>883.68608446947007</v>
      </c>
      <c r="G52" s="115">
        <f t="shared" si="4"/>
        <v>0.93897840316291092</v>
      </c>
      <c r="H52" s="59">
        <f t="shared" si="5"/>
        <v>0.59203758086237235</v>
      </c>
      <c r="I52" s="116">
        <f t="shared" si="6"/>
        <v>883.69504276438101</v>
      </c>
      <c r="J52" s="115">
        <f t="shared" si="7"/>
        <v>0.41808709006239309</v>
      </c>
      <c r="K52" s="59">
        <f t="shared" si="8"/>
        <v>0.92705665740926513</v>
      </c>
      <c r="L52" s="116">
        <f t="shared" si="9"/>
        <v>883.69122218402038</v>
      </c>
      <c r="M52" s="59">
        <f t="shared" si="10"/>
        <v>1.6174099965726416</v>
      </c>
      <c r="N52" s="26">
        <f t="shared" si="11"/>
        <v>1.1790148154423112</v>
      </c>
      <c r="O52" s="26">
        <f t="shared" si="12"/>
        <v>883.69056361692549</v>
      </c>
      <c r="P52" s="115">
        <f t="shared" si="13"/>
        <v>2.3105466473133833</v>
      </c>
      <c r="Q52" s="59">
        <f t="shared" si="14"/>
        <v>1.7757039525954501</v>
      </c>
      <c r="R52" s="116">
        <f t="shared" si="15"/>
        <v>883.69056361692549</v>
      </c>
      <c r="S52" s="123">
        <f t="shared" si="27"/>
        <v>1.6174162996839796</v>
      </c>
      <c r="T52" s="124">
        <f t="shared" si="28"/>
        <v>1.1789853741621141</v>
      </c>
      <c r="U52" s="116">
        <f t="shared" si="16"/>
        <v>883.69439776950981</v>
      </c>
      <c r="V52" s="115">
        <f t="shared" si="17"/>
        <v>6.0887978973175052</v>
      </c>
      <c r="W52" s="59">
        <f t="shared" si="18"/>
        <v>2.1575112147244555</v>
      </c>
      <c r="X52" s="116">
        <f t="shared" si="19"/>
        <v>881.97422805239421</v>
      </c>
      <c r="Y52" s="127">
        <f t="shared" si="20"/>
        <v>3.6539990957716586E-3</v>
      </c>
      <c r="Z52" s="27">
        <f t="shared" si="21"/>
        <v>1.0000011126439348</v>
      </c>
      <c r="AA52" s="5">
        <f t="shared" si="22"/>
        <v>0</v>
      </c>
      <c r="AB52" s="5">
        <f t="shared" si="23"/>
        <v>0.99928677729129511</v>
      </c>
      <c r="AC52" s="26">
        <f t="shared" si="24"/>
        <v>883.92</v>
      </c>
      <c r="AD52" s="28">
        <f t="shared" si="25"/>
        <v>2.1575112147244555</v>
      </c>
      <c r="AE52" s="29">
        <f t="shared" si="26"/>
        <v>6.0887978973175052</v>
      </c>
      <c r="AF52" s="5"/>
    </row>
    <row r="53" spans="1:32">
      <c r="A53" s="107">
        <v>914.4</v>
      </c>
      <c r="B53" s="58">
        <v>2.2000000000000002</v>
      </c>
      <c r="C53" s="105">
        <v>44</v>
      </c>
      <c r="D53" s="115">
        <f t="shared" si="1"/>
        <v>3.1375126195997582</v>
      </c>
      <c r="E53" s="59">
        <f t="shared" si="2"/>
        <v>2.5787843154040688</v>
      </c>
      <c r="F53" s="116">
        <f t="shared" si="3"/>
        <v>914.14361816166581</v>
      </c>
      <c r="G53" s="115">
        <f t="shared" si="4"/>
        <v>1.7772143298484802</v>
      </c>
      <c r="H53" s="59">
        <f t="shared" si="5"/>
        <v>1.2469392620033461</v>
      </c>
      <c r="I53" s="116">
        <f t="shared" si="6"/>
        <v>914.15647517192303</v>
      </c>
      <c r="J53" s="115">
        <f t="shared" si="7"/>
        <v>1.261022402381863</v>
      </c>
      <c r="K53" s="59">
        <f t="shared" si="8"/>
        <v>1.6593170241160231</v>
      </c>
      <c r="L53" s="116">
        <f t="shared" si="9"/>
        <v>914.1507516263938</v>
      </c>
      <c r="M53" s="59">
        <f t="shared" si="10"/>
        <v>2.4573634747241186</v>
      </c>
      <c r="N53" s="26">
        <f t="shared" si="11"/>
        <v>1.9128617887037085</v>
      </c>
      <c r="O53" s="26">
        <f t="shared" si="12"/>
        <v>914.15004666679442</v>
      </c>
      <c r="P53" s="115">
        <f t="shared" si="13"/>
        <v>3.1659682662792843</v>
      </c>
      <c r="Q53" s="59">
        <f t="shared" si="14"/>
        <v>2.599239355791263</v>
      </c>
      <c r="R53" s="116">
        <f t="shared" si="15"/>
        <v>914.15004666679442</v>
      </c>
      <c r="S53" s="123">
        <f t="shared" si="27"/>
        <v>2.4573716588681482</v>
      </c>
      <c r="T53" s="124">
        <f t="shared" si="28"/>
        <v>1.9128339908361327</v>
      </c>
      <c r="U53" s="116">
        <f t="shared" si="16"/>
        <v>914.15394903182721</v>
      </c>
      <c r="V53" s="115">
        <f t="shared" si="17"/>
        <v>6.9290490240565612</v>
      </c>
      <c r="W53" s="59">
        <f t="shared" si="18"/>
        <v>2.8879303756338577</v>
      </c>
      <c r="X53" s="116">
        <f t="shared" si="19"/>
        <v>912.43248902423295</v>
      </c>
      <c r="Y53" s="127">
        <f t="shared" si="20"/>
        <v>5.1839475032276752E-3</v>
      </c>
      <c r="Z53" s="27">
        <f t="shared" si="21"/>
        <v>1.000002239448661</v>
      </c>
      <c r="AA53" s="5">
        <f t="shared" si="22"/>
        <v>0.99904168206430666</v>
      </c>
      <c r="AB53" s="5">
        <f t="shared" si="23"/>
        <v>0.99904168206430666</v>
      </c>
      <c r="AC53" s="26">
        <f t="shared" si="24"/>
        <v>914.4</v>
      </c>
      <c r="AD53" s="28">
        <f t="shared" si="25"/>
        <v>2.8879303756338577</v>
      </c>
      <c r="AE53" s="29">
        <f t="shared" si="26"/>
        <v>6.9290490240565612</v>
      </c>
      <c r="AF53" s="5"/>
    </row>
    <row r="54" spans="1:32">
      <c r="A54" s="107">
        <v>944.88</v>
      </c>
      <c r="B54" s="58">
        <v>2.2000000000000002</v>
      </c>
      <c r="C54" s="105">
        <v>43</v>
      </c>
      <c r="D54" s="115">
        <f t="shared" si="1"/>
        <v>3.9932406396071309</v>
      </c>
      <c r="E54" s="59">
        <f t="shared" si="2"/>
        <v>3.3767636036916544</v>
      </c>
      <c r="F54" s="116">
        <f t="shared" si="3"/>
        <v>944.60115185386155</v>
      </c>
      <c r="G54" s="115">
        <f t="shared" si="4"/>
        <v>2.6188853594658648</v>
      </c>
      <c r="H54" s="59">
        <f t="shared" si="5"/>
        <v>2.0597315273851668</v>
      </c>
      <c r="I54" s="116">
        <f t="shared" si="6"/>
        <v>944.61400886411877</v>
      </c>
      <c r="J54" s="115">
        <f t="shared" si="7"/>
        <v>2.1097542443021222</v>
      </c>
      <c r="K54" s="59">
        <f t="shared" si="8"/>
        <v>2.4641398094970546</v>
      </c>
      <c r="L54" s="116">
        <f t="shared" si="9"/>
        <v>944.60828531858954</v>
      </c>
      <c r="M54" s="59">
        <f t="shared" si="10"/>
        <v>3.306062999536497</v>
      </c>
      <c r="N54" s="26">
        <f t="shared" si="11"/>
        <v>2.7182475655384115</v>
      </c>
      <c r="O54" s="26">
        <f t="shared" si="12"/>
        <v>944.60758035899016</v>
      </c>
      <c r="P54" s="115">
        <f t="shared" si="13"/>
        <v>4.0355032257488839</v>
      </c>
      <c r="Q54" s="59">
        <f t="shared" si="14"/>
        <v>3.4105518505319625</v>
      </c>
      <c r="R54" s="116">
        <f t="shared" si="15"/>
        <v>944.60758035899016</v>
      </c>
      <c r="S54" s="123">
        <f t="shared" si="27"/>
        <v>3.3060712155223975</v>
      </c>
      <c r="T54" s="124">
        <f t="shared" si="28"/>
        <v>2.718219797887643</v>
      </c>
      <c r="U54" s="116">
        <f t="shared" si="16"/>
        <v>944.61148386674165</v>
      </c>
      <c r="V54" s="115">
        <f t="shared" si="17"/>
        <v>7.7693001507956172</v>
      </c>
      <c r="W54" s="59">
        <f t="shared" si="18"/>
        <v>3.6183495365432599</v>
      </c>
      <c r="X54" s="116">
        <f t="shared" si="19"/>
        <v>942.883279493553</v>
      </c>
      <c r="Y54" s="127">
        <f t="shared" si="20"/>
        <v>6.7098516988991954E-4</v>
      </c>
      <c r="Z54" s="27">
        <f t="shared" si="21"/>
        <v>1.0000000375184266</v>
      </c>
      <c r="AA54" s="5">
        <f t="shared" si="22"/>
        <v>0</v>
      </c>
      <c r="AB54" s="5">
        <f t="shared" si="23"/>
        <v>0.99904168206430666</v>
      </c>
      <c r="AC54" s="26">
        <f t="shared" si="24"/>
        <v>944.88</v>
      </c>
      <c r="AD54" s="28">
        <f t="shared" si="25"/>
        <v>3.6183495365432599</v>
      </c>
      <c r="AE54" s="29">
        <f t="shared" si="26"/>
        <v>7.7693001507956172</v>
      </c>
      <c r="AF54" s="5"/>
    </row>
    <row r="55" spans="1:32">
      <c r="A55" s="107">
        <v>975.36</v>
      </c>
      <c r="B55" s="58">
        <v>2.5</v>
      </c>
      <c r="C55" s="105">
        <v>39</v>
      </c>
      <c r="D55" s="115">
        <f t="shared" si="1"/>
        <v>5.0264709043245297</v>
      </c>
      <c r="E55" s="59">
        <f t="shared" si="2"/>
        <v>4.2134569746736545</v>
      </c>
      <c r="F55" s="116">
        <f t="shared" si="3"/>
        <v>975.05214164767665</v>
      </c>
      <c r="G55" s="115">
        <f t="shared" si="4"/>
        <v>3.4746133794732375</v>
      </c>
      <c r="H55" s="59">
        <f t="shared" si="5"/>
        <v>2.8577108156727524</v>
      </c>
      <c r="I55" s="116">
        <f t="shared" si="6"/>
        <v>975.07154255631451</v>
      </c>
      <c r="J55" s="115">
        <f t="shared" si="7"/>
        <v>3.0529857168907357</v>
      </c>
      <c r="K55" s="59">
        <f t="shared" si="8"/>
        <v>3.2833888452464803</v>
      </c>
      <c r="L55" s="116">
        <f t="shared" si="9"/>
        <v>975.06265142700261</v>
      </c>
      <c r="M55" s="59">
        <f t="shared" si="10"/>
        <v>4.2505421418988822</v>
      </c>
      <c r="N55" s="26">
        <f t="shared" si="11"/>
        <v>3.5355838951732044</v>
      </c>
      <c r="O55" s="26">
        <f t="shared" si="12"/>
        <v>975.06184210199558</v>
      </c>
      <c r="P55" s="115">
        <f t="shared" si="13"/>
        <v>5.082771023602886</v>
      </c>
      <c r="Q55" s="59">
        <f t="shared" si="14"/>
        <v>4.260335432936003</v>
      </c>
      <c r="R55" s="116">
        <f t="shared" si="15"/>
        <v>975.06184210199558</v>
      </c>
      <c r="S55" s="123">
        <f t="shared" si="27"/>
        <v>4.2505531586929921</v>
      </c>
      <c r="T55" s="124">
        <f t="shared" si="28"/>
        <v>3.5355585512946495</v>
      </c>
      <c r="U55" s="116">
        <f t="shared" si="16"/>
        <v>975.06583592041932</v>
      </c>
      <c r="V55" s="115">
        <f t="shared" si="17"/>
        <v>8.7149259299068582</v>
      </c>
      <c r="W55" s="59">
        <f t="shared" si="18"/>
        <v>4.4403694852617983</v>
      </c>
      <c r="X55" s="116">
        <f t="shared" si="19"/>
        <v>973.33406996287306</v>
      </c>
      <c r="Y55" s="127">
        <f t="shared" si="20"/>
        <v>5.9653420351627176E-3</v>
      </c>
      <c r="Z55" s="27">
        <f t="shared" si="21"/>
        <v>1.0000029654526856</v>
      </c>
      <c r="AA55" s="5">
        <f t="shared" si="22"/>
        <v>0.99896706304864913</v>
      </c>
      <c r="AB55" s="5">
        <f t="shared" si="23"/>
        <v>0.99896706304864913</v>
      </c>
      <c r="AC55" s="26">
        <f t="shared" si="24"/>
        <v>975.36</v>
      </c>
      <c r="AD55" s="28">
        <f t="shared" si="25"/>
        <v>4.4403694852617983</v>
      </c>
      <c r="AE55" s="29">
        <f t="shared" si="26"/>
        <v>8.7149259299068582</v>
      </c>
      <c r="AF55" s="5"/>
    </row>
    <row r="56" spans="1:32">
      <c r="A56" s="107">
        <v>1005.84</v>
      </c>
      <c r="B56" s="58">
        <v>2.7</v>
      </c>
      <c r="C56" s="105">
        <v>39</v>
      </c>
      <c r="D56" s="115">
        <f t="shared" si="1"/>
        <v>6.1423006643568838</v>
      </c>
      <c r="E56" s="59">
        <f t="shared" si="2"/>
        <v>5.1170380981116717</v>
      </c>
      <c r="F56" s="116">
        <f t="shared" si="3"/>
        <v>1005.4983050365175</v>
      </c>
      <c r="G56" s="115">
        <f t="shared" si="4"/>
        <v>4.5078436441906362</v>
      </c>
      <c r="H56" s="59">
        <f t="shared" si="5"/>
        <v>3.6944041866547521</v>
      </c>
      <c r="I56" s="116">
        <f t="shared" si="6"/>
        <v>1005.5225323501296</v>
      </c>
      <c r="J56" s="115">
        <f t="shared" si="7"/>
        <v>4.1275173658704887</v>
      </c>
      <c r="K56" s="59">
        <f t="shared" si="8"/>
        <v>4.1526316708201838</v>
      </c>
      <c r="L56" s="116">
        <f t="shared" si="9"/>
        <v>1005.5112743942236</v>
      </c>
      <c r="M56" s="59">
        <f t="shared" si="10"/>
        <v>5.3250721542737587</v>
      </c>
      <c r="N56" s="26">
        <f t="shared" si="11"/>
        <v>4.4057211423832126</v>
      </c>
      <c r="O56" s="26">
        <f t="shared" si="12"/>
        <v>1005.5104186933236</v>
      </c>
      <c r="P56" s="115">
        <f t="shared" si="13"/>
        <v>6.215550099001339</v>
      </c>
      <c r="Q56" s="59">
        <f t="shared" si="14"/>
        <v>5.1776418413310736</v>
      </c>
      <c r="R56" s="116">
        <f t="shared" si="15"/>
        <v>1005.5104186933236</v>
      </c>
      <c r="S56" s="123">
        <f t="shared" si="27"/>
        <v>5.3250842627629584</v>
      </c>
      <c r="T56" s="124">
        <f t="shared" si="28"/>
        <v>4.4056966825419099</v>
      </c>
      <c r="U56" s="116">
        <f t="shared" si="16"/>
        <v>1005.5144434467246</v>
      </c>
      <c r="V56" s="115">
        <f t="shared" si="17"/>
        <v>8.7149259299068582</v>
      </c>
      <c r="W56" s="59">
        <f t="shared" si="18"/>
        <v>4.4403694852617983</v>
      </c>
      <c r="X56" s="116">
        <f t="shared" si="19"/>
        <v>1003.7825860445959</v>
      </c>
      <c r="Y56" s="127">
        <f t="shared" si="20"/>
        <v>3.4916585039853334E-3</v>
      </c>
      <c r="Z56" s="27">
        <f t="shared" si="21"/>
        <v>1.0000010159744976</v>
      </c>
      <c r="AA56" s="5">
        <f t="shared" si="22"/>
        <v>0.99868396073764099</v>
      </c>
      <c r="AB56" s="5">
        <f t="shared" si="23"/>
        <v>0.99868396073764099</v>
      </c>
      <c r="AC56" s="26">
        <f t="shared" si="24"/>
        <v>1005.84</v>
      </c>
      <c r="AD56" s="28">
        <f t="shared" si="25"/>
        <v>4.4403694852617983</v>
      </c>
      <c r="AE56" s="29">
        <f t="shared" si="26"/>
        <v>8.7149259299068582</v>
      </c>
      <c r="AF56" s="5"/>
    </row>
    <row r="57" spans="1:32">
      <c r="A57" s="107">
        <v>1036.32</v>
      </c>
      <c r="B57" s="58">
        <v>2.5</v>
      </c>
      <c r="C57" s="105">
        <v>42</v>
      </c>
      <c r="D57" s="115">
        <f t="shared" si="1"/>
        <v>7.1303257752534854</v>
      </c>
      <c r="E57" s="59">
        <f t="shared" si="2"/>
        <v>6.0066599038307942</v>
      </c>
      <c r="F57" s="116">
        <f t="shared" si="3"/>
        <v>1035.9492948303325</v>
      </c>
      <c r="G57" s="115">
        <f t="shared" si="4"/>
        <v>5.6236734042229859</v>
      </c>
      <c r="H57" s="59">
        <f t="shared" si="5"/>
        <v>4.5979853100927652</v>
      </c>
      <c r="I57" s="116">
        <f t="shared" si="6"/>
        <v>1035.9686957389704</v>
      </c>
      <c r="J57" s="115">
        <f t="shared" si="7"/>
        <v>5.1789032272579698</v>
      </c>
      <c r="K57" s="59">
        <f t="shared" si="8"/>
        <v>5.0496756322467373</v>
      </c>
      <c r="L57" s="116">
        <f t="shared" si="9"/>
        <v>1035.9598973614445</v>
      </c>
      <c r="M57" s="59">
        <f t="shared" si="10"/>
        <v>6.3769995897382348</v>
      </c>
      <c r="N57" s="26">
        <f t="shared" si="11"/>
        <v>5.3023226069617806</v>
      </c>
      <c r="O57" s="26">
        <f t="shared" si="12"/>
        <v>1035.9589952846513</v>
      </c>
      <c r="P57" s="115">
        <f t="shared" si="13"/>
        <v>7.2218795038617261</v>
      </c>
      <c r="Q57" s="59">
        <f t="shared" si="14"/>
        <v>6.0820861720409773</v>
      </c>
      <c r="R57" s="116">
        <f t="shared" si="15"/>
        <v>1035.9589952846513</v>
      </c>
      <c r="S57" s="123">
        <f t="shared" si="27"/>
        <v>6.3770132607889298</v>
      </c>
      <c r="T57" s="124">
        <f t="shared" si="28"/>
        <v>5.3022994789565701</v>
      </c>
      <c r="U57" s="116">
        <f t="shared" si="16"/>
        <v>1035.9630652671926</v>
      </c>
      <c r="V57" s="115">
        <f t="shared" si="17"/>
        <v>9.7719746372836518</v>
      </c>
      <c r="W57" s="59">
        <f t="shared" si="18"/>
        <v>5.3431743698264391</v>
      </c>
      <c r="X57" s="116">
        <f t="shared" si="19"/>
        <v>1034.2224731678791</v>
      </c>
      <c r="Y57" s="127">
        <f t="shared" si="20"/>
        <v>4.2219773974193344E-3</v>
      </c>
      <c r="Z57" s="27">
        <f t="shared" si="21"/>
        <v>1.0000014854270765</v>
      </c>
      <c r="AA57" s="5">
        <f t="shared" si="22"/>
        <v>0.99925632846909451</v>
      </c>
      <c r="AB57" s="5">
        <f t="shared" si="23"/>
        <v>0.99925632846909451</v>
      </c>
      <c r="AC57" s="26">
        <f t="shared" si="24"/>
        <v>1036.32</v>
      </c>
      <c r="AD57" s="28">
        <f t="shared" si="25"/>
        <v>5.3431743698264391</v>
      </c>
      <c r="AE57" s="29">
        <f t="shared" si="26"/>
        <v>9.7719746372836518</v>
      </c>
      <c r="AF57" s="5"/>
    </row>
    <row r="58" spans="1:32">
      <c r="A58" s="107">
        <v>1066.8</v>
      </c>
      <c r="B58" s="58">
        <v>2.5</v>
      </c>
      <c r="C58" s="105">
        <v>43</v>
      </c>
      <c r="D58" s="115">
        <f t="shared" si="1"/>
        <v>8.1026743638112144</v>
      </c>
      <c r="E58" s="59">
        <f t="shared" si="2"/>
        <v>6.9133896316455381</v>
      </c>
      <c r="F58" s="116">
        <f t="shared" si="3"/>
        <v>1066.4002846241476</v>
      </c>
      <c r="G58" s="115">
        <f t="shared" si="4"/>
        <v>6.6116985151195919</v>
      </c>
      <c r="H58" s="59">
        <f t="shared" si="5"/>
        <v>5.4876071158118913</v>
      </c>
      <c r="I58" s="116">
        <f t="shared" si="6"/>
        <v>1066.4196855327855</v>
      </c>
      <c r="J58" s="115">
        <f t="shared" si="7"/>
        <v>6.159127400918095</v>
      </c>
      <c r="K58" s="59">
        <f t="shared" si="8"/>
        <v>5.9470307032346188</v>
      </c>
      <c r="L58" s="116">
        <f t="shared" si="9"/>
        <v>1066.4108871552596</v>
      </c>
      <c r="M58" s="59">
        <f t="shared" si="10"/>
        <v>7.3571864394654023</v>
      </c>
      <c r="N58" s="26">
        <f t="shared" si="11"/>
        <v>6.2004983737287152</v>
      </c>
      <c r="O58" s="26">
        <f t="shared" si="12"/>
        <v>1066.4099850784664</v>
      </c>
      <c r="P58" s="115">
        <f t="shared" si="13"/>
        <v>8.2104358534249773</v>
      </c>
      <c r="Q58" s="59">
        <f t="shared" si="14"/>
        <v>7.0034094334141059</v>
      </c>
      <c r="R58" s="116">
        <f t="shared" si="15"/>
        <v>1066.4099850784664</v>
      </c>
      <c r="S58" s="123">
        <f t="shared" si="27"/>
        <v>7.3572001579807917</v>
      </c>
      <c r="T58" s="124">
        <f t="shared" si="28"/>
        <v>6.2004752892168851</v>
      </c>
      <c r="U58" s="116">
        <f t="shared" si="16"/>
        <v>1066.4140565355704</v>
      </c>
      <c r="V58" s="115">
        <f t="shared" si="17"/>
        <v>10.829023344660445</v>
      </c>
      <c r="W58" s="59">
        <f t="shared" si="18"/>
        <v>6.2459792543910799</v>
      </c>
      <c r="X58" s="116">
        <f t="shared" si="19"/>
        <v>1064.679806059617</v>
      </c>
      <c r="Y58" s="127">
        <f t="shared" si="20"/>
        <v>7.6229228284571584E-4</v>
      </c>
      <c r="Z58" s="27">
        <f t="shared" si="21"/>
        <v>1.0000000484241298</v>
      </c>
      <c r="AA58" s="5">
        <f t="shared" si="22"/>
        <v>0</v>
      </c>
      <c r="AB58" s="5">
        <f t="shared" si="23"/>
        <v>0.99925632846909451</v>
      </c>
      <c r="AC58" s="26">
        <f t="shared" si="24"/>
        <v>1066.8</v>
      </c>
      <c r="AD58" s="28">
        <f t="shared" si="25"/>
        <v>6.2459792543910799</v>
      </c>
      <c r="AE58" s="29">
        <f t="shared" si="26"/>
        <v>10.829023344660445</v>
      </c>
      <c r="AF58" s="5"/>
    </row>
    <row r="59" spans="1:32">
      <c r="A59" s="107">
        <v>1097.28</v>
      </c>
      <c r="B59" s="58">
        <v>2.7</v>
      </c>
      <c r="C59" s="105">
        <v>43</v>
      </c>
      <c r="D59" s="115">
        <f t="shared" si="1"/>
        <v>9.1527553857167465</v>
      </c>
      <c r="E59" s="59">
        <f t="shared" si="2"/>
        <v>7.8926060262392994</v>
      </c>
      <c r="F59" s="116">
        <f t="shared" si="3"/>
        <v>1096.8464480129885</v>
      </c>
      <c r="G59" s="115">
        <f t="shared" si="4"/>
        <v>7.5840471036773209</v>
      </c>
      <c r="H59" s="59">
        <f t="shared" si="5"/>
        <v>6.3943368436266361</v>
      </c>
      <c r="I59" s="116">
        <f t="shared" si="6"/>
        <v>1096.8706753266006</v>
      </c>
      <c r="J59" s="115">
        <f t="shared" si="7"/>
        <v>7.1703437463199045</v>
      </c>
      <c r="K59" s="59">
        <f t="shared" si="8"/>
        <v>6.8890344742365519</v>
      </c>
      <c r="L59" s="116">
        <f t="shared" si="9"/>
        <v>1096.8595101224805</v>
      </c>
      <c r="M59" s="59">
        <f t="shared" si="10"/>
        <v>8.3684012446970328</v>
      </c>
      <c r="N59" s="26">
        <f t="shared" si="11"/>
        <v>7.1434714349329678</v>
      </c>
      <c r="O59" s="26">
        <f t="shared" si="12"/>
        <v>1096.8585616697944</v>
      </c>
      <c r="P59" s="115">
        <f t="shared" si="13"/>
        <v>9.2764674755365082</v>
      </c>
      <c r="Q59" s="59">
        <f t="shared" si="14"/>
        <v>7.9975000033329113</v>
      </c>
      <c r="R59" s="116">
        <f t="shared" si="15"/>
        <v>1096.8585616697944</v>
      </c>
      <c r="S59" s="123">
        <f t="shared" si="27"/>
        <v>8.3684159905808766</v>
      </c>
      <c r="T59" s="124">
        <f t="shared" si="28"/>
        <v>7.1434493084577202</v>
      </c>
      <c r="U59" s="116">
        <f t="shared" si="16"/>
        <v>1096.8626640618756</v>
      </c>
      <c r="V59" s="115">
        <f t="shared" si="17"/>
        <v>10.829023344660445</v>
      </c>
      <c r="W59" s="59">
        <f t="shared" si="18"/>
        <v>6.2459792543910799</v>
      </c>
      <c r="X59" s="116">
        <f t="shared" si="19"/>
        <v>1095.1371389513552</v>
      </c>
      <c r="Y59" s="127">
        <f t="shared" si="20"/>
        <v>3.4916585039853334E-3</v>
      </c>
      <c r="Z59" s="27">
        <f t="shared" si="21"/>
        <v>1.0000010159744976</v>
      </c>
      <c r="AA59" s="5">
        <f t="shared" si="22"/>
        <v>0.99868396073764099</v>
      </c>
      <c r="AB59" s="5">
        <f t="shared" si="23"/>
        <v>0.99868396073764099</v>
      </c>
      <c r="AC59" s="26">
        <f t="shared" si="24"/>
        <v>1097.28</v>
      </c>
      <c r="AD59" s="28">
        <f t="shared" si="25"/>
        <v>6.2459792543910799</v>
      </c>
      <c r="AE59" s="29">
        <f t="shared" si="26"/>
        <v>10.829023344660445</v>
      </c>
      <c r="AF59" s="5"/>
    </row>
    <row r="60" spans="1:32">
      <c r="A60" s="107">
        <v>1127.76</v>
      </c>
      <c r="B60" s="58">
        <v>3</v>
      </c>
      <c r="C60" s="105">
        <v>46</v>
      </c>
      <c r="D60" s="115">
        <f t="shared" si="1"/>
        <v>10.260874380959315</v>
      </c>
      <c r="E60" s="59">
        <f t="shared" si="2"/>
        <v>9.040096837100128</v>
      </c>
      <c r="F60" s="116">
        <f t="shared" si="3"/>
        <v>1127.2846762323079</v>
      </c>
      <c r="G60" s="115">
        <f t="shared" si="4"/>
        <v>8.634128125582853</v>
      </c>
      <c r="H60" s="59">
        <f t="shared" si="5"/>
        <v>7.3735532382203974</v>
      </c>
      <c r="I60" s="116">
        <f t="shared" si="6"/>
        <v>1127.3168387154415</v>
      </c>
      <c r="J60" s="115">
        <f t="shared" si="7"/>
        <v>8.2512801339287059</v>
      </c>
      <c r="K60" s="59">
        <f t="shared" si="8"/>
        <v>7.9499538569390245</v>
      </c>
      <c r="L60" s="116">
        <f t="shared" si="9"/>
        <v>1127.3018102506189</v>
      </c>
      <c r="M60" s="59">
        <f t="shared" si="10"/>
        <v>9.4475012532710831</v>
      </c>
      <c r="N60" s="26">
        <f t="shared" si="11"/>
        <v>8.2068250376602627</v>
      </c>
      <c r="O60" s="26">
        <f t="shared" si="12"/>
        <v>1127.3007574738747</v>
      </c>
      <c r="P60" s="115">
        <f t="shared" si="13"/>
        <v>10.401812209327396</v>
      </c>
      <c r="Q60" s="59">
        <f t="shared" si="14"/>
        <v>9.1610540752599103</v>
      </c>
      <c r="R60" s="116">
        <f t="shared" si="15"/>
        <v>1127.3007574738747</v>
      </c>
      <c r="S60" s="123">
        <f t="shared" si="27"/>
        <v>9.4475190732226757</v>
      </c>
      <c r="T60" s="124">
        <f t="shared" si="28"/>
        <v>8.2068059403954585</v>
      </c>
      <c r="U60" s="116">
        <f t="shared" si="16"/>
        <v>1127.304946587642</v>
      </c>
      <c r="V60" s="115">
        <f t="shared" si="17"/>
        <v>11.905907024206233</v>
      </c>
      <c r="W60" s="59">
        <f t="shared" si="18"/>
        <v>7.304229898974679</v>
      </c>
      <c r="X60" s="116">
        <f t="shared" si="19"/>
        <v>1125.5770260746385</v>
      </c>
      <c r="Y60" s="127">
        <f t="shared" si="20"/>
        <v>5.8467665015416717E-3</v>
      </c>
      <c r="Z60" s="27">
        <f t="shared" si="21"/>
        <v>1.0000028487329486</v>
      </c>
      <c r="AA60" s="5">
        <f t="shared" si="22"/>
        <v>0.99857127359649223</v>
      </c>
      <c r="AB60" s="5">
        <f t="shared" si="23"/>
        <v>0.99857127359649223</v>
      </c>
      <c r="AC60" s="26">
        <f t="shared" si="24"/>
        <v>1127.76</v>
      </c>
      <c r="AD60" s="28">
        <f t="shared" si="25"/>
        <v>7.304229898974679</v>
      </c>
      <c r="AE60" s="29">
        <f t="shared" si="26"/>
        <v>11.905907024206233</v>
      </c>
      <c r="AF60" s="5"/>
    </row>
    <row r="61" spans="1:32">
      <c r="A61" s="107">
        <v>1158.24</v>
      </c>
      <c r="B61" s="58">
        <v>3.7</v>
      </c>
      <c r="C61" s="105">
        <v>49</v>
      </c>
      <c r="D61" s="115">
        <f t="shared" si="1"/>
        <v>11.551306247363524</v>
      </c>
      <c r="E61" s="59">
        <f t="shared" si="2"/>
        <v>10.524568887882772</v>
      </c>
      <c r="F61" s="116">
        <f t="shared" si="3"/>
        <v>1157.7011442772439</v>
      </c>
      <c r="G61" s="115">
        <f t="shared" si="4"/>
        <v>9.7422471208254215</v>
      </c>
      <c r="H61" s="59">
        <f t="shared" si="5"/>
        <v>8.521044049081226</v>
      </c>
      <c r="I61" s="116">
        <f t="shared" si="6"/>
        <v>1157.7550669347609</v>
      </c>
      <c r="J61" s="115">
        <f t="shared" si="7"/>
        <v>9.4545776240981105</v>
      </c>
      <c r="K61" s="59">
        <f t="shared" si="8"/>
        <v>9.260878697602827</v>
      </c>
      <c r="L61" s="116">
        <f t="shared" si="9"/>
        <v>1157.7297260994658</v>
      </c>
      <c r="M61" s="59">
        <f t="shared" si="10"/>
        <v>10.646776684094473</v>
      </c>
      <c r="N61" s="26">
        <f t="shared" si="11"/>
        <v>9.5228064684819991</v>
      </c>
      <c r="O61" s="26">
        <f t="shared" si="12"/>
        <v>1157.7281056060024</v>
      </c>
      <c r="P61" s="115">
        <f t="shared" si="13"/>
        <v>11.710421880771673</v>
      </c>
      <c r="Q61" s="59">
        <f t="shared" si="14"/>
        <v>10.664349794199721</v>
      </c>
      <c r="R61" s="116">
        <f t="shared" si="15"/>
        <v>1157.7281056060024</v>
      </c>
      <c r="S61" s="123">
        <f t="shared" si="27"/>
        <v>10.646810349230634</v>
      </c>
      <c r="T61" s="124">
        <f t="shared" si="28"/>
        <v>9.5228047583562336</v>
      </c>
      <c r="U61" s="116">
        <f t="shared" si="16"/>
        <v>1157.7326967349654</v>
      </c>
      <c r="V61" s="115">
        <f t="shared" si="17"/>
        <v>13.107181699835468</v>
      </c>
      <c r="W61" s="59">
        <f t="shared" si="18"/>
        <v>8.6151911646080936</v>
      </c>
      <c r="X61" s="116">
        <f t="shared" si="19"/>
        <v>1156.0134784938596</v>
      </c>
      <c r="Y61" s="127">
        <f t="shared" si="20"/>
        <v>1.2591467914288305E-2</v>
      </c>
      <c r="Z61" s="27">
        <f t="shared" si="21"/>
        <v>1.0000132122981609</v>
      </c>
      <c r="AA61" s="5">
        <f t="shared" si="22"/>
        <v>0.99820328970587535</v>
      </c>
      <c r="AB61" s="5">
        <f t="shared" si="23"/>
        <v>0.99820328970587535</v>
      </c>
      <c r="AC61" s="26">
        <f t="shared" si="24"/>
        <v>1158.24</v>
      </c>
      <c r="AD61" s="28">
        <f t="shared" si="25"/>
        <v>8.6151911646080936</v>
      </c>
      <c r="AE61" s="29">
        <f t="shared" si="26"/>
        <v>13.107181699835468</v>
      </c>
      <c r="AF61" s="5"/>
    </row>
    <row r="62" spans="1:32">
      <c r="A62" s="107">
        <v>1188.72</v>
      </c>
      <c r="B62" s="58">
        <v>4</v>
      </c>
      <c r="C62" s="105">
        <v>48</v>
      </c>
      <c r="D62" s="115">
        <f t="shared" si="1"/>
        <v>12.973996566534849</v>
      </c>
      <c r="E62" s="59">
        <f t="shared" si="2"/>
        <v>12.104626561080785</v>
      </c>
      <c r="F62" s="116">
        <f t="shared" si="3"/>
        <v>1188.1068965291634</v>
      </c>
      <c r="G62" s="115">
        <f t="shared" si="4"/>
        <v>11.03267898722963</v>
      </c>
      <c r="H62" s="59">
        <f t="shared" si="5"/>
        <v>10.00551609986387</v>
      </c>
      <c r="I62" s="116">
        <f t="shared" si="6"/>
        <v>1188.1715349796968</v>
      </c>
      <c r="J62" s="115">
        <f t="shared" si="7"/>
        <v>10.810674644801198</v>
      </c>
      <c r="K62" s="59">
        <f t="shared" si="8"/>
        <v>10.79020843155689</v>
      </c>
      <c r="L62" s="116">
        <f t="shared" si="9"/>
        <v>1188.1409404654225</v>
      </c>
      <c r="M62" s="59">
        <f t="shared" si="10"/>
        <v>12.00333777688224</v>
      </c>
      <c r="N62" s="26">
        <f t="shared" si="11"/>
        <v>11.055071330472327</v>
      </c>
      <c r="O62" s="26">
        <f t="shared" si="12"/>
        <v>1188.1392157544301</v>
      </c>
      <c r="P62" s="115">
        <f t="shared" si="13"/>
        <v>13.154280701688474</v>
      </c>
      <c r="Q62" s="59">
        <f t="shared" si="14"/>
        <v>12.268759043033931</v>
      </c>
      <c r="R62" s="116">
        <f t="shared" si="15"/>
        <v>1188.1392157544301</v>
      </c>
      <c r="S62" s="123">
        <f t="shared" si="27"/>
        <v>12.003374697494095</v>
      </c>
      <c r="T62" s="124">
        <f t="shared" si="28"/>
        <v>11.055073297476211</v>
      </c>
      <c r="U62" s="116">
        <f t="shared" si="16"/>
        <v>1188.143879863984</v>
      </c>
      <c r="V62" s="115">
        <f t="shared" si="17"/>
        <v>14.478263277112815</v>
      </c>
      <c r="W62" s="59">
        <f t="shared" si="18"/>
        <v>10.164916974648698</v>
      </c>
      <c r="X62" s="116">
        <f t="shared" si="19"/>
        <v>1186.4387147640946</v>
      </c>
      <c r="Y62" s="127">
        <f t="shared" si="20"/>
        <v>5.3663321242148612E-3</v>
      </c>
      <c r="Z62" s="27">
        <f t="shared" si="21"/>
        <v>1.0000023998002832</v>
      </c>
      <c r="AA62" s="5">
        <f t="shared" si="22"/>
        <v>0.99755159541837468</v>
      </c>
      <c r="AB62" s="5">
        <f t="shared" si="23"/>
        <v>0.99755159541837468</v>
      </c>
      <c r="AC62" s="26">
        <f t="shared" si="24"/>
        <v>1188.72</v>
      </c>
      <c r="AD62" s="28">
        <f t="shared" si="25"/>
        <v>10.164916974648698</v>
      </c>
      <c r="AE62" s="29">
        <f t="shared" si="26"/>
        <v>14.478263277112815</v>
      </c>
      <c r="AF62" s="5"/>
    </row>
    <row r="63" spans="1:32">
      <c r="A63" s="107">
        <v>1219.2</v>
      </c>
      <c r="B63" s="58">
        <v>4</v>
      </c>
      <c r="C63" s="105">
        <v>43</v>
      </c>
      <c r="D63" s="115">
        <f t="shared" ref="D63:D94" si="29">($A63-$A62)*SIN($B63*$AA$30)*COS($C63*$AA$30)+D62</f>
        <v>14.528984219611486</v>
      </c>
      <c r="E63" s="59">
        <f t="shared" ref="E63:E94" si="30">($A63-$A62)*SIN($B63*$AA$30)*SIN($C63*$AA$30)+E62</f>
        <v>13.554676006332546</v>
      </c>
      <c r="F63" s="116">
        <f t="shared" ref="F63:F94" si="31">($A63-$A62)*COS($B63*$AA$30)+F62</f>
        <v>1218.5126487810828</v>
      </c>
      <c r="G63" s="115">
        <f t="shared" ref="G63:G94" si="32">($A63-$A62)*SIN($B62*$AA$30)*COS($C62*$AA$30)+G62</f>
        <v>12.455369306400955</v>
      </c>
      <c r="H63" s="59">
        <f t="shared" ref="H63:H94" si="33">($A63-$A62)*SIN($B62*$AA$30)*SIN($C62*$AA$30)+H62</f>
        <v>11.585573773061883</v>
      </c>
      <c r="I63" s="116">
        <f t="shared" ref="I63:I94" si="34">($A63-$A62)*COS($B62*$AA$30)+I62</f>
        <v>1218.5772872316163</v>
      </c>
      <c r="J63" s="115">
        <f t="shared" ref="J63:J94" si="35">($A63-$A62)*SIN(($B62+$B63)/2*$AA$30)*COS(($C62+$C63)/2*$AA$30)+J62</f>
        <v>12.300932025737831</v>
      </c>
      <c r="K63" s="59">
        <f t="shared" ref="K63:K94" si="36">($A63-$A62)*SIN(($B62+$B63)*$AA$30)/2*SIN(($C62+$C63)/2*$AA$30)+K62</f>
        <v>12.303011249530881</v>
      </c>
      <c r="L63" s="116">
        <f t="shared" ref="L63:L94" si="37">($A63-$A62)*COS(($B62+$B63)/2*$AA$30)+L62</f>
        <v>1218.546692717342</v>
      </c>
      <c r="M63" s="59">
        <f t="shared" ref="M63:M94" si="38">($A63-$A62)*(SIN($B62*$AA$30)*COS($C62*$AA$30)+SIN($B63*$AA$30)*COS($C63*$AA$30))/2+M62</f>
        <v>13.492176763006221</v>
      </c>
      <c r="N63" s="26">
        <f t="shared" ref="N63:N94" si="39">($A63-$A62)*(SIN($B62*$AA$30)*SIN($C62*$AA$30)+SIN($B63*$AA$30)*SIN($C63*$AA$30))/2+N62</f>
        <v>12.570124889697214</v>
      </c>
      <c r="O63" s="26">
        <f t="shared" ref="O63:O94" si="40">($A63-$A62)*(COS($B63*$AA$30)+COS($B62*$AA$30))/2+O62</f>
        <v>1218.5449680063496</v>
      </c>
      <c r="P63" s="115">
        <f t="shared" ref="P63:P94" si="41">($A63-$A62)*(SIN($B63*$AA$30)*COS($C63*$AA$30))+(SIN($B62*$AA$30)*COS($C62*$AA$30))/2+P62</f>
        <v>14.732606450552042</v>
      </c>
      <c r="Q63" s="59">
        <f t="shared" ref="Q63:Q94" si="42">($A63-$A62)*(SIN($B63*$AA$30)*SIN($C63*$AA$30))+(SIN($B62*$AA$30)*SIN($C62*$AA$30))/2+Q62</f>
        <v>13.74472806953894</v>
      </c>
      <c r="R63" s="116">
        <f t="shared" ref="R63:R94" si="43">($A63-$A62)*(COS($B63*$AA$30)+COS($B62*$AA$30))/2+R62</f>
        <v>1218.5449680063496</v>
      </c>
      <c r="S63" s="123">
        <f t="shared" si="27"/>
        <v>13.49221827983277</v>
      </c>
      <c r="T63" s="124">
        <f t="shared" si="28"/>
        <v>12.570131533843149</v>
      </c>
      <c r="U63" s="116">
        <f t="shared" ref="U63:U94" si="44">($A63-$A62)*(COS($B63*$AA$30)+COS($B62*$AA$30))/2*Z63+U62</f>
        <v>1218.5497259819069</v>
      </c>
      <c r="V63" s="115">
        <f t="shared" ref="V63:V94" si="45">IF($B62&lt;&gt;$B63,(($A63-$A62)*(COS($B62*$AA$30)-COS($B63*$AA$30))*(SIN($C63*$AA$30)-SIN($C62*$AA$30)))/(($B63*$AA$30-$B62*$AA$30)*($C63*$AA$30-$C62*$AA$30)+0.000001),V62-V61)+V62</f>
        <v>15.849344854390161</v>
      </c>
      <c r="W63" s="59">
        <f t="shared" ref="W63:W94" si="46">IF($B62&lt;&gt;$B63,(($A63-$A62)*(COS($B62*$AA$30)-COS($B63*$AA$30))*(COS($C62*$AA$30)-COS($C63*$AA$30)))/(($B63*$AA$30-$B62*$AA$30)*($C63*$AA$30-$C62*$AA$30)+0.000001),W62-W61)+W62</f>
        <v>11.714642784689302</v>
      </c>
      <c r="X63" s="116">
        <f t="shared" ref="X63:X94" si="47">($A63-$A62)*AB62+X62</f>
        <v>1216.8440873924467</v>
      </c>
      <c r="Y63" s="127">
        <f t="shared" ref="Y63:Y94" si="48">0.000001+ACOS(COS($B63*$AA$30-$B62*$AA$30)-SIN($B62*$AA$30)*SIN($B63*$AA$30)*(1-COS($C63*$AA$30-$C62*$AA$30)))</f>
        <v>6.0864786891195724E-3</v>
      </c>
      <c r="Z63" s="27">
        <f t="shared" ref="Z63:Z94" si="49">2/Y63*(TAN(Y63/2))</f>
        <v>1.000003087113339</v>
      </c>
      <c r="AA63" s="5">
        <f t="shared" ref="AA63:AA94" si="50">(SIN($B63*$AA$30)-SIN($B62*$AA$30))/($B63*$AA$30-$B62*$AA$30+0.000001)</f>
        <v>0</v>
      </c>
      <c r="AB63" s="5">
        <f t="shared" ref="AB63:AB94" si="51">IF(AA63=0,AB62,AA63)</f>
        <v>0.99755159541837468</v>
      </c>
      <c r="AC63" s="26">
        <f t="shared" ref="AC63:AC94" si="52">A63</f>
        <v>1219.2</v>
      </c>
      <c r="AD63" s="28">
        <f t="shared" ref="AD63:AD94" si="53">W63</f>
        <v>11.714642784689302</v>
      </c>
      <c r="AE63" s="29">
        <f t="shared" ref="AE63:AE94" si="54">V63</f>
        <v>15.849344854390161</v>
      </c>
      <c r="AF63" s="5"/>
    </row>
    <row r="64" spans="1:32">
      <c r="A64" s="107">
        <v>1249.68</v>
      </c>
      <c r="B64" s="58">
        <v>3.7</v>
      </c>
      <c r="C64" s="105">
        <v>43</v>
      </c>
      <c r="D64" s="115">
        <f t="shared" si="29"/>
        <v>15.967516547463511</v>
      </c>
      <c r="E64" s="59">
        <f t="shared" si="30"/>
        <v>14.896129103951287</v>
      </c>
      <c r="F64" s="116">
        <f t="shared" si="31"/>
        <v>1248.9291168260188</v>
      </c>
      <c r="G64" s="115">
        <f t="shared" si="32"/>
        <v>14.010356959477592</v>
      </c>
      <c r="H64" s="59">
        <f t="shared" si="33"/>
        <v>13.035623218313644</v>
      </c>
      <c r="I64" s="116">
        <f t="shared" si="34"/>
        <v>1248.9830394835358</v>
      </c>
      <c r="J64" s="115">
        <f t="shared" si="35"/>
        <v>13.79769714553243</v>
      </c>
      <c r="K64" s="59">
        <f t="shared" si="36"/>
        <v>13.69561743651977</v>
      </c>
      <c r="L64" s="116">
        <f t="shared" si="37"/>
        <v>1248.9579070832988</v>
      </c>
      <c r="M64" s="59">
        <f t="shared" si="38"/>
        <v>14.988936753470551</v>
      </c>
      <c r="N64" s="26">
        <f t="shared" si="39"/>
        <v>13.965876161132464</v>
      </c>
      <c r="O64" s="26">
        <f t="shared" si="40"/>
        <v>1248.9560781547773</v>
      </c>
      <c r="P64" s="115">
        <f t="shared" si="41"/>
        <v>16.196647106046399</v>
      </c>
      <c r="Q64" s="59">
        <f t="shared" si="42"/>
        <v>15.1099680675063</v>
      </c>
      <c r="R64" s="116">
        <f t="shared" si="43"/>
        <v>1248.9560781547773</v>
      </c>
      <c r="S64" s="123">
        <f t="shared" si="27"/>
        <v>14.988981691156523</v>
      </c>
      <c r="T64" s="124">
        <f t="shared" si="28"/>
        <v>13.96588599528142</v>
      </c>
      <c r="U64" s="116">
        <f t="shared" si="44"/>
        <v>1248.9609056352208</v>
      </c>
      <c r="V64" s="115">
        <f t="shared" si="45"/>
        <v>15.849344854390161</v>
      </c>
      <c r="W64" s="59">
        <f t="shared" si="46"/>
        <v>11.714642784689302</v>
      </c>
      <c r="X64" s="116">
        <f t="shared" si="47"/>
        <v>1247.2494600207988</v>
      </c>
      <c r="Y64" s="127">
        <f t="shared" si="48"/>
        <v>5.2369877559922109E-3</v>
      </c>
      <c r="Z64" s="27">
        <f t="shared" si="49"/>
        <v>1.0000022855096646</v>
      </c>
      <c r="AA64" s="5">
        <f t="shared" si="50"/>
        <v>0.99793270484667407</v>
      </c>
      <c r="AB64" s="5">
        <f t="shared" si="51"/>
        <v>0.99793270484667407</v>
      </c>
      <c r="AC64" s="26">
        <f t="shared" si="52"/>
        <v>1249.68</v>
      </c>
      <c r="AD64" s="28">
        <f t="shared" si="53"/>
        <v>11.714642784689302</v>
      </c>
      <c r="AE64" s="29">
        <f t="shared" si="54"/>
        <v>15.849344854390161</v>
      </c>
      <c r="AF64" s="5"/>
    </row>
    <row r="65" spans="1:32">
      <c r="A65" s="107">
        <v>1280.1600000000001</v>
      </c>
      <c r="B65" s="58">
        <v>4</v>
      </c>
      <c r="C65" s="105">
        <v>37</v>
      </c>
      <c r="D65" s="115">
        <f t="shared" si="29"/>
        <v>17.66555725564983</v>
      </c>
      <c r="E65" s="59">
        <f t="shared" si="30"/>
        <v>16.175694556844505</v>
      </c>
      <c r="F65" s="116">
        <f t="shared" si="31"/>
        <v>1279.3348690779383</v>
      </c>
      <c r="G65" s="115">
        <f t="shared" si="32"/>
        <v>15.448889287329617</v>
      </c>
      <c r="H65" s="59">
        <f t="shared" si="33"/>
        <v>14.377076315932385</v>
      </c>
      <c r="I65" s="116">
        <f t="shared" si="34"/>
        <v>1279.3995075284718</v>
      </c>
      <c r="J65" s="115">
        <f t="shared" si="35"/>
        <v>15.36545922854984</v>
      </c>
      <c r="K65" s="59">
        <f t="shared" si="36"/>
        <v>15.008157252725841</v>
      </c>
      <c r="L65" s="116">
        <f t="shared" si="37"/>
        <v>1279.3691214492555</v>
      </c>
      <c r="M65" s="59">
        <f t="shared" si="38"/>
        <v>16.557223271489722</v>
      </c>
      <c r="N65" s="26">
        <f t="shared" si="39"/>
        <v>15.276385436388443</v>
      </c>
      <c r="O65" s="26">
        <f t="shared" si="40"/>
        <v>1279.367188303205</v>
      </c>
      <c r="P65" s="115">
        <f t="shared" si="41"/>
        <v>17.918285785490134</v>
      </c>
      <c r="Q65" s="59">
        <f t="shared" si="42"/>
        <v>16.4115389845993</v>
      </c>
      <c r="R65" s="116">
        <f t="shared" si="43"/>
        <v>1279.367188303205</v>
      </c>
      <c r="S65" s="123">
        <f t="shared" si="27"/>
        <v>16.557278240196162</v>
      </c>
      <c r="T65" s="124">
        <f t="shared" si="28"/>
        <v>15.276403652771904</v>
      </c>
      <c r="U65" s="116">
        <f t="shared" si="44"/>
        <v>1279.3722102981487</v>
      </c>
      <c r="V65" s="115">
        <f t="shared" si="45"/>
        <v>17.419252061492536</v>
      </c>
      <c r="W65" s="59">
        <f t="shared" si="46"/>
        <v>13.031951343151459</v>
      </c>
      <c r="X65" s="116">
        <f t="shared" si="47"/>
        <v>1277.6664488645254</v>
      </c>
      <c r="Y65" s="127">
        <f t="shared" si="48"/>
        <v>8.7609017544388584E-3</v>
      </c>
      <c r="Z65" s="27">
        <f t="shared" si="49"/>
        <v>1.000006396165722</v>
      </c>
      <c r="AA65" s="5">
        <f t="shared" si="50"/>
        <v>0.99755159541837468</v>
      </c>
      <c r="AB65" s="5">
        <f t="shared" si="51"/>
        <v>0.99755159541837468</v>
      </c>
      <c r="AC65" s="26">
        <f t="shared" si="52"/>
        <v>1280.1600000000001</v>
      </c>
      <c r="AD65" s="28">
        <f t="shared" si="53"/>
        <v>13.031951343151459</v>
      </c>
      <c r="AE65" s="29">
        <f t="shared" si="54"/>
        <v>17.419252061492536</v>
      </c>
      <c r="AF65" s="5"/>
    </row>
    <row r="66" spans="1:32">
      <c r="A66" s="107">
        <v>1310.6400000000001</v>
      </c>
      <c r="B66" s="58">
        <v>4.2</v>
      </c>
      <c r="C66" s="105">
        <v>47</v>
      </c>
      <c r="D66" s="115">
        <f t="shared" si="29"/>
        <v>19.187982364259984</v>
      </c>
      <c r="E66" s="59">
        <f t="shared" si="30"/>
        <v>17.808295606673962</v>
      </c>
      <c r="F66" s="116">
        <f t="shared" si="31"/>
        <v>1309.7330143437398</v>
      </c>
      <c r="G66" s="115">
        <f t="shared" si="32"/>
        <v>17.146929995515936</v>
      </c>
      <c r="H66" s="59">
        <f t="shared" si="33"/>
        <v>15.656641768825603</v>
      </c>
      <c r="I66" s="116">
        <f t="shared" si="34"/>
        <v>1309.8052597803912</v>
      </c>
      <c r="J66" s="115">
        <f t="shared" si="35"/>
        <v>16.98495172105018</v>
      </c>
      <c r="K66" s="59">
        <f t="shared" si="36"/>
        <v>16.462622998520864</v>
      </c>
      <c r="L66" s="116">
        <f t="shared" si="37"/>
        <v>1309.7711165129908</v>
      </c>
      <c r="M66" s="59">
        <f t="shared" si="38"/>
        <v>18.16745617988796</v>
      </c>
      <c r="N66" s="26">
        <f t="shared" si="39"/>
        <v>16.73246868774978</v>
      </c>
      <c r="O66" s="26">
        <f t="shared" si="40"/>
        <v>1309.7691370620655</v>
      </c>
      <c r="P66" s="115">
        <f t="shared" si="41"/>
        <v>19.46856589259416</v>
      </c>
      <c r="Q66" s="59">
        <f t="shared" si="42"/>
        <v>18.065130281359423</v>
      </c>
      <c r="R66" s="116">
        <f t="shared" si="43"/>
        <v>1309.7691370620655</v>
      </c>
      <c r="S66" s="123">
        <f t="shared" si="27"/>
        <v>18.167533617404867</v>
      </c>
      <c r="T66" s="124">
        <f t="shared" si="28"/>
        <v>16.73250722197573</v>
      </c>
      <c r="U66" s="116">
        <f t="shared" si="44"/>
        <v>1309.7745832786363</v>
      </c>
      <c r="V66" s="115">
        <f t="shared" si="45"/>
        <v>19.034038476386456</v>
      </c>
      <c r="W66" s="59">
        <f t="shared" si="46"/>
        <v>14.485911561799153</v>
      </c>
      <c r="X66" s="116">
        <f t="shared" si="47"/>
        <v>1308.0718214928775</v>
      </c>
      <c r="Y66" s="127">
        <f t="shared" si="48"/>
        <v>1.2939952388954927E-2</v>
      </c>
      <c r="Z66" s="27">
        <f t="shared" si="49"/>
        <v>1.0000139537642976</v>
      </c>
      <c r="AA66" s="5">
        <f t="shared" si="50"/>
        <v>0.99715461278045103</v>
      </c>
      <c r="AB66" s="5">
        <f t="shared" si="51"/>
        <v>0.99715461278045103</v>
      </c>
      <c r="AC66" s="26">
        <f t="shared" si="52"/>
        <v>1310.6400000000001</v>
      </c>
      <c r="AD66" s="28">
        <f t="shared" si="53"/>
        <v>14.485911561799153</v>
      </c>
      <c r="AE66" s="29">
        <f t="shared" si="54"/>
        <v>19.034038476386456</v>
      </c>
      <c r="AF66" s="5"/>
    </row>
    <row r="67" spans="1:32">
      <c r="A67" s="107">
        <v>1341.12</v>
      </c>
      <c r="B67" s="58">
        <v>4.2</v>
      </c>
      <c r="C67" s="105">
        <v>48</v>
      </c>
      <c r="D67" s="115">
        <f t="shared" si="29"/>
        <v>20.681682783080497</v>
      </c>
      <c r="E67" s="59">
        <f t="shared" si="30"/>
        <v>19.46721798522163</v>
      </c>
      <c r="F67" s="116">
        <f t="shared" si="31"/>
        <v>1340.1311596095411</v>
      </c>
      <c r="G67" s="115">
        <f t="shared" si="32"/>
        <v>18.66935510412608</v>
      </c>
      <c r="H67" s="59">
        <f t="shared" si="33"/>
        <v>17.289242818655048</v>
      </c>
      <c r="I67" s="116">
        <f t="shared" si="34"/>
        <v>1340.2034050461925</v>
      </c>
      <c r="J67" s="115">
        <f t="shared" si="35"/>
        <v>18.493071909361142</v>
      </c>
      <c r="K67" s="59">
        <f t="shared" si="36"/>
        <v>18.104027481796031</v>
      </c>
      <c r="L67" s="116">
        <f t="shared" si="37"/>
        <v>1340.1692617787921</v>
      </c>
      <c r="M67" s="59">
        <f t="shared" si="38"/>
        <v>19.675518943603286</v>
      </c>
      <c r="N67" s="26">
        <f t="shared" si="39"/>
        <v>18.378230401938335</v>
      </c>
      <c r="O67" s="26">
        <f t="shared" si="40"/>
        <v>1340.1672823278668</v>
      </c>
      <c r="P67" s="115">
        <f t="shared" si="41"/>
        <v>20.987240476582162</v>
      </c>
      <c r="Q67" s="59">
        <f t="shared" si="42"/>
        <v>19.750834173191691</v>
      </c>
      <c r="R67" s="116">
        <f t="shared" si="43"/>
        <v>1340.1672823278668</v>
      </c>
      <c r="S67" s="123">
        <f t="shared" si="27"/>
        <v>19.67559658677391</v>
      </c>
      <c r="T67" s="124">
        <f t="shared" si="28"/>
        <v>18.378269160595934</v>
      </c>
      <c r="U67" s="116">
        <f t="shared" si="44"/>
        <v>1340.1727326898165</v>
      </c>
      <c r="V67" s="115">
        <f t="shared" si="45"/>
        <v>20.648824891280377</v>
      </c>
      <c r="W67" s="59">
        <f t="shared" si="46"/>
        <v>15.939871780446847</v>
      </c>
      <c r="X67" s="116">
        <f t="shared" si="47"/>
        <v>1338.4650940904255</v>
      </c>
      <c r="Y67" s="127">
        <f t="shared" si="48"/>
        <v>1.2792315411510314E-3</v>
      </c>
      <c r="Z67" s="27">
        <f t="shared" si="49"/>
        <v>1.0000001363694671</v>
      </c>
      <c r="AA67" s="5">
        <f t="shared" si="50"/>
        <v>0</v>
      </c>
      <c r="AB67" s="5">
        <f t="shared" si="51"/>
        <v>0.99715461278045103</v>
      </c>
      <c r="AC67" s="26">
        <f t="shared" si="52"/>
        <v>1341.12</v>
      </c>
      <c r="AD67" s="28">
        <f t="shared" si="53"/>
        <v>15.939871780446847</v>
      </c>
      <c r="AE67" s="29">
        <f t="shared" si="54"/>
        <v>20.648824891280377</v>
      </c>
      <c r="AF67" s="5"/>
    </row>
    <row r="68" spans="1:32">
      <c r="A68" s="107">
        <v>1371.6</v>
      </c>
      <c r="B68" s="58">
        <v>4.5</v>
      </c>
      <c r="C68" s="105">
        <v>44</v>
      </c>
      <c r="D68" s="115">
        <f t="shared" si="29"/>
        <v>22.401935890871769</v>
      </c>
      <c r="E68" s="59">
        <f t="shared" si="30"/>
        <v>21.128447101242646</v>
      </c>
      <c r="F68" s="116">
        <f t="shared" si="31"/>
        <v>1370.5171999417269</v>
      </c>
      <c r="G68" s="115">
        <f t="shared" si="32"/>
        <v>20.163055522946603</v>
      </c>
      <c r="H68" s="59">
        <f t="shared" si="33"/>
        <v>18.948165197202727</v>
      </c>
      <c r="I68" s="116">
        <f t="shared" si="34"/>
        <v>1370.6015503119941</v>
      </c>
      <c r="J68" s="115">
        <f t="shared" si="35"/>
        <v>20.099034997399063</v>
      </c>
      <c r="K68" s="59">
        <f t="shared" si="36"/>
        <v>19.762260308108029</v>
      </c>
      <c r="L68" s="116">
        <f t="shared" si="37"/>
        <v>1370.5614587301432</v>
      </c>
      <c r="M68" s="59">
        <f t="shared" si="38"/>
        <v>21.282495706909184</v>
      </c>
      <c r="N68" s="26">
        <f t="shared" si="39"/>
        <v>20.038306149222681</v>
      </c>
      <c r="O68" s="26">
        <f t="shared" si="40"/>
        <v>1370.5593751268605</v>
      </c>
      <c r="P68" s="115">
        <f t="shared" si="41"/>
        <v>22.731996543999756</v>
      </c>
      <c r="Q68" s="59">
        <f t="shared" si="42"/>
        <v>21.439276582824053</v>
      </c>
      <c r="R68" s="116">
        <f t="shared" si="43"/>
        <v>1370.5593751268605</v>
      </c>
      <c r="S68" s="123">
        <f t="shared" si="27"/>
        <v>21.282580772421433</v>
      </c>
      <c r="T68" s="124">
        <f t="shared" si="28"/>
        <v>20.038352575476729</v>
      </c>
      <c r="U68" s="116">
        <f t="shared" si="44"/>
        <v>1370.5649658645148</v>
      </c>
      <c r="V68" s="115">
        <f t="shared" si="45"/>
        <v>22.258864569221334</v>
      </c>
      <c r="W68" s="59">
        <f t="shared" si="46"/>
        <v>17.607116673360316</v>
      </c>
      <c r="X68" s="116">
        <f t="shared" si="47"/>
        <v>1368.8583666879738</v>
      </c>
      <c r="Y68" s="127">
        <f t="shared" si="48"/>
        <v>7.4448352380039598E-3</v>
      </c>
      <c r="Z68" s="27">
        <f t="shared" si="49"/>
        <v>1.0000046188232434</v>
      </c>
      <c r="AA68" s="5">
        <f t="shared" si="50"/>
        <v>0.9969277843448564</v>
      </c>
      <c r="AB68" s="5">
        <f t="shared" si="51"/>
        <v>0.9969277843448564</v>
      </c>
      <c r="AC68" s="26">
        <f t="shared" si="52"/>
        <v>1371.6</v>
      </c>
      <c r="AD68" s="28">
        <f t="shared" si="53"/>
        <v>17.607116673360316</v>
      </c>
      <c r="AE68" s="29">
        <f t="shared" si="54"/>
        <v>22.258864569221334</v>
      </c>
      <c r="AF68" s="5"/>
    </row>
    <row r="69" spans="1:32">
      <c r="A69" s="107">
        <v>1402.08</v>
      </c>
      <c r="B69" s="58">
        <v>4.7</v>
      </c>
      <c r="C69" s="105">
        <v>39</v>
      </c>
      <c r="D69" s="115">
        <f t="shared" si="29"/>
        <v>24.342846849874505</v>
      </c>
      <c r="E69" s="59">
        <f t="shared" si="30"/>
        <v>22.700165805696269</v>
      </c>
      <c r="F69" s="116">
        <f t="shared" si="31"/>
        <v>1400.8947074919406</v>
      </c>
      <c r="G69" s="115">
        <f t="shared" si="32"/>
        <v>21.883308630737876</v>
      </c>
      <c r="H69" s="59">
        <f t="shared" si="33"/>
        <v>20.609394313223742</v>
      </c>
      <c r="I69" s="116">
        <f t="shared" si="34"/>
        <v>1400.9875906441798</v>
      </c>
      <c r="J69" s="115">
        <f t="shared" si="35"/>
        <v>21.929829705440827</v>
      </c>
      <c r="K69" s="59">
        <f t="shared" si="36"/>
        <v>21.376793227836643</v>
      </c>
      <c r="L69" s="116">
        <f t="shared" si="37"/>
        <v>1400.9432789454895</v>
      </c>
      <c r="M69" s="59">
        <f t="shared" si="38"/>
        <v>23.113077740306188</v>
      </c>
      <c r="N69" s="26">
        <f t="shared" si="39"/>
        <v>21.654780059459998</v>
      </c>
      <c r="O69" s="26">
        <f t="shared" si="40"/>
        <v>1400.9411490680602</v>
      </c>
      <c r="P69" s="115">
        <f t="shared" si="41"/>
        <v>24.7011268781303</v>
      </c>
      <c r="Q69" s="59">
        <f t="shared" si="42"/>
        <v>23.038246421070671</v>
      </c>
      <c r="R69" s="116">
        <f t="shared" si="43"/>
        <v>1400.9411490680602</v>
      </c>
      <c r="S69" s="123">
        <f t="shared" si="27"/>
        <v>23.113172130836421</v>
      </c>
      <c r="T69" s="124">
        <f t="shared" si="28"/>
        <v>21.65483472006138</v>
      </c>
      <c r="U69" s="116">
        <f t="shared" si="44"/>
        <v>1400.9468945710205</v>
      </c>
      <c r="V69" s="115">
        <f t="shared" si="45"/>
        <v>24.095105497624097</v>
      </c>
      <c r="W69" s="59">
        <f t="shared" si="46"/>
        <v>19.231685414529899</v>
      </c>
      <c r="X69" s="116">
        <f t="shared" si="47"/>
        <v>1399.244725554805</v>
      </c>
      <c r="Y69" s="127">
        <f t="shared" si="48"/>
        <v>7.8184297251267781E-3</v>
      </c>
      <c r="Z69" s="27">
        <f t="shared" si="49"/>
        <v>1.0000050940180858</v>
      </c>
      <c r="AA69" s="5">
        <f t="shared" si="50"/>
        <v>0.99649289820906317</v>
      </c>
      <c r="AB69" s="5">
        <f t="shared" si="51"/>
        <v>0.99649289820906317</v>
      </c>
      <c r="AC69" s="26">
        <f t="shared" si="52"/>
        <v>1402.08</v>
      </c>
      <c r="AD69" s="28">
        <f t="shared" si="53"/>
        <v>19.231685414529899</v>
      </c>
      <c r="AE69" s="29">
        <f t="shared" si="54"/>
        <v>24.095105497624097</v>
      </c>
      <c r="AF69" s="5"/>
    </row>
    <row r="70" spans="1:32">
      <c r="A70" s="107">
        <v>1432.56</v>
      </c>
      <c r="B70" s="58">
        <v>5.2</v>
      </c>
      <c r="C70" s="105">
        <v>43</v>
      </c>
      <c r="D70" s="115">
        <f t="shared" si="29"/>
        <v>26.363197587369964</v>
      </c>
      <c r="E70" s="59">
        <f t="shared" si="30"/>
        <v>24.584173347700137</v>
      </c>
      <c r="F70" s="116">
        <f t="shared" si="31"/>
        <v>1431.2492639617553</v>
      </c>
      <c r="G70" s="115">
        <f t="shared" si="32"/>
        <v>23.824219589740611</v>
      </c>
      <c r="H70" s="59">
        <f t="shared" si="33"/>
        <v>22.181113017677365</v>
      </c>
      <c r="I70" s="116">
        <f t="shared" si="34"/>
        <v>1431.3650981943936</v>
      </c>
      <c r="J70" s="115">
        <f t="shared" si="35"/>
        <v>23.91472226326675</v>
      </c>
      <c r="K70" s="59">
        <f t="shared" si="36"/>
        <v>23.095798759864742</v>
      </c>
      <c r="L70" s="116">
        <f t="shared" si="37"/>
        <v>1431.3096000209944</v>
      </c>
      <c r="M70" s="59">
        <f t="shared" si="38"/>
        <v>25.093708588555284</v>
      </c>
      <c r="N70" s="26">
        <f t="shared" si="39"/>
        <v>23.382643182688742</v>
      </c>
      <c r="O70" s="26">
        <f t="shared" si="40"/>
        <v>1431.3071810780746</v>
      </c>
      <c r="P70" s="115">
        <f t="shared" si="41"/>
        <v>26.753316706160582</v>
      </c>
      <c r="Q70" s="59">
        <f t="shared" si="42"/>
        <v>24.948036750221085</v>
      </c>
      <c r="R70" s="116">
        <f t="shared" si="43"/>
        <v>1431.3071810780746</v>
      </c>
      <c r="S70" s="123">
        <f t="shared" si="27"/>
        <v>25.093821523990275</v>
      </c>
      <c r="T70" s="124">
        <f t="shared" si="28"/>
        <v>23.38271402149773</v>
      </c>
      <c r="U70" s="116">
        <f t="shared" si="44"/>
        <v>1431.3132109021499</v>
      </c>
      <c r="V70" s="115">
        <f t="shared" si="45"/>
        <v>26.076336695288433</v>
      </c>
      <c r="W70" s="59">
        <f t="shared" si="46"/>
        <v>20.953943419207263</v>
      </c>
      <c r="X70" s="116">
        <f t="shared" si="47"/>
        <v>1429.6178290922173</v>
      </c>
      <c r="Y70" s="127">
        <f t="shared" si="48"/>
        <v>1.0599825540298228E-2</v>
      </c>
      <c r="Z70" s="27">
        <f t="shared" si="49"/>
        <v>1.0000093631303244</v>
      </c>
      <c r="AA70" s="5">
        <f t="shared" si="50"/>
        <v>0.99615306449960017</v>
      </c>
      <c r="AB70" s="5">
        <f t="shared" si="51"/>
        <v>0.99615306449960017</v>
      </c>
      <c r="AC70" s="26">
        <f t="shared" si="52"/>
        <v>1432.56</v>
      </c>
      <c r="AD70" s="28">
        <f t="shared" si="53"/>
        <v>20.953943419207263</v>
      </c>
      <c r="AE70" s="29">
        <f t="shared" si="54"/>
        <v>26.076336695288433</v>
      </c>
      <c r="AF70" s="5"/>
    </row>
    <row r="71" spans="1:32">
      <c r="A71" s="107">
        <v>1463.04</v>
      </c>
      <c r="B71" s="58">
        <v>5</v>
      </c>
      <c r="C71" s="105">
        <v>49</v>
      </c>
      <c r="D71" s="115">
        <f t="shared" si="29"/>
        <v>28.106023015849043</v>
      </c>
      <c r="E71" s="59">
        <f t="shared" si="30"/>
        <v>26.589064659923892</v>
      </c>
      <c r="F71" s="116">
        <f t="shared" si="31"/>
        <v>1461.6132783595917</v>
      </c>
      <c r="G71" s="115">
        <f t="shared" si="32"/>
        <v>25.84457032723607</v>
      </c>
      <c r="H71" s="59">
        <f t="shared" si="33"/>
        <v>24.065120559681233</v>
      </c>
      <c r="I71" s="116">
        <f t="shared" si="34"/>
        <v>1461.7196546642083</v>
      </c>
      <c r="J71" s="115">
        <f t="shared" si="35"/>
        <v>25.796897845751054</v>
      </c>
      <c r="K71" s="59">
        <f t="shared" si="36"/>
        <v>25.037132470451091</v>
      </c>
      <c r="L71" s="116">
        <f t="shared" si="37"/>
        <v>1461.6689316947147</v>
      </c>
      <c r="M71" s="59">
        <f t="shared" si="38"/>
        <v>26.975296671542555</v>
      </c>
      <c r="N71" s="26">
        <f t="shared" si="39"/>
        <v>25.327092609802552</v>
      </c>
      <c r="O71" s="26">
        <f t="shared" si="40"/>
        <v>1461.6664665119001</v>
      </c>
      <c r="P71" s="115">
        <f t="shared" si="41"/>
        <v>28.529284371147135</v>
      </c>
      <c r="Q71" s="59">
        <f t="shared" si="42"/>
        <v>26.983833697976397</v>
      </c>
      <c r="R71" s="116">
        <f t="shared" si="43"/>
        <v>1461.6664665119001</v>
      </c>
      <c r="S71" s="123">
        <f t="shared" si="27"/>
        <v>26.97542509104948</v>
      </c>
      <c r="T71" s="124">
        <f t="shared" si="28"/>
        <v>25.327179449985632</v>
      </c>
      <c r="U71" s="116">
        <f t="shared" si="44"/>
        <v>1461.6727461703381</v>
      </c>
      <c r="V71" s="115">
        <f t="shared" si="45"/>
        <v>27.9628122034621</v>
      </c>
      <c r="W71" s="59">
        <f t="shared" si="46"/>
        <v>22.907445994144563</v>
      </c>
      <c r="X71" s="116">
        <f t="shared" si="47"/>
        <v>1459.9805744981652</v>
      </c>
      <c r="Y71" s="127">
        <f t="shared" si="48"/>
        <v>9.9373089434045807E-3</v>
      </c>
      <c r="Z71" s="27">
        <f t="shared" si="49"/>
        <v>1.0000082292570172</v>
      </c>
      <c r="AA71" s="5">
        <f t="shared" si="50"/>
        <v>0.99632598609519596</v>
      </c>
      <c r="AB71" s="5">
        <f t="shared" si="51"/>
        <v>0.99632598609519596</v>
      </c>
      <c r="AC71" s="26">
        <f t="shared" si="52"/>
        <v>1463.04</v>
      </c>
      <c r="AD71" s="28">
        <f t="shared" si="53"/>
        <v>22.907445994144563</v>
      </c>
      <c r="AE71" s="29">
        <f t="shared" si="54"/>
        <v>27.9628122034621</v>
      </c>
      <c r="AF71" s="5"/>
    </row>
    <row r="72" spans="1:32">
      <c r="A72" s="107">
        <v>1493.52</v>
      </c>
      <c r="B72" s="58">
        <v>4.5</v>
      </c>
      <c r="C72" s="105">
        <v>54</v>
      </c>
      <c r="D72" s="115">
        <f t="shared" si="29"/>
        <v>29.51167220486094</v>
      </c>
      <c r="E72" s="59">
        <f t="shared" si="30"/>
        <v>28.523774790204833</v>
      </c>
      <c r="F72" s="116">
        <f t="shared" si="31"/>
        <v>1491.9993186917775</v>
      </c>
      <c r="G72" s="115">
        <f t="shared" si="32"/>
        <v>27.58739575571515</v>
      </c>
      <c r="H72" s="59">
        <f t="shared" si="33"/>
        <v>26.070011871904988</v>
      </c>
      <c r="I72" s="116">
        <f t="shared" si="34"/>
        <v>1492.0836690620447</v>
      </c>
      <c r="J72" s="115">
        <f t="shared" si="35"/>
        <v>27.368121156234064</v>
      </c>
      <c r="K72" s="59">
        <f t="shared" si="36"/>
        <v>27.00564673431175</v>
      </c>
      <c r="L72" s="116">
        <f t="shared" si="37"/>
        <v>1492.0442482108465</v>
      </c>
      <c r="M72" s="59">
        <f t="shared" si="38"/>
        <v>28.549533980288043</v>
      </c>
      <c r="N72" s="26">
        <f t="shared" si="39"/>
        <v>27.2968933310549</v>
      </c>
      <c r="O72" s="26">
        <f t="shared" si="40"/>
        <v>1492.0414938769113</v>
      </c>
      <c r="P72" s="115">
        <f t="shared" si="41"/>
        <v>29.963523216138018</v>
      </c>
      <c r="Q72" s="59">
        <f t="shared" si="42"/>
        <v>28.95143246526888</v>
      </c>
      <c r="R72" s="116">
        <f t="shared" si="43"/>
        <v>1492.0414938769113</v>
      </c>
      <c r="S72" s="123">
        <f t="shared" si="27"/>
        <v>28.549679220791326</v>
      </c>
      <c r="T72" s="124">
        <f t="shared" si="28"/>
        <v>27.297001218897421</v>
      </c>
      <c r="U72" s="116">
        <f t="shared" si="44"/>
        <v>1492.04809809774</v>
      </c>
      <c r="V72" s="115">
        <f t="shared" si="45"/>
        <v>29.535597272294357</v>
      </c>
      <c r="W72" s="59">
        <f t="shared" si="46"/>
        <v>24.884707814833817</v>
      </c>
      <c r="X72" s="116">
        <f t="shared" si="47"/>
        <v>1490.3485905543469</v>
      </c>
      <c r="Y72" s="127">
        <f t="shared" si="48"/>
        <v>1.1323445566736893E-2</v>
      </c>
      <c r="Z72" s="27">
        <f t="shared" si="49"/>
        <v>1.0000106851719643</v>
      </c>
      <c r="AA72" s="5">
        <f t="shared" si="50"/>
        <v>0.99667655102047203</v>
      </c>
      <c r="AB72" s="5">
        <f t="shared" si="51"/>
        <v>0.99667655102047203</v>
      </c>
      <c r="AC72" s="26">
        <f t="shared" si="52"/>
        <v>1493.52</v>
      </c>
      <c r="AD72" s="28">
        <f t="shared" si="53"/>
        <v>24.884707814833817</v>
      </c>
      <c r="AE72" s="29">
        <f t="shared" si="54"/>
        <v>29.535597272294357</v>
      </c>
      <c r="AF72" s="5"/>
    </row>
    <row r="73" spans="1:32">
      <c r="A73" s="107">
        <v>1524</v>
      </c>
      <c r="B73" s="58">
        <v>4.2</v>
      </c>
      <c r="C73" s="105">
        <v>57</v>
      </c>
      <c r="D73" s="115">
        <f t="shared" si="29"/>
        <v>30.727470058040669</v>
      </c>
      <c r="E73" s="59">
        <f t="shared" si="30"/>
        <v>30.395939307397285</v>
      </c>
      <c r="F73" s="116">
        <f t="shared" si="31"/>
        <v>1522.397463957579</v>
      </c>
      <c r="G73" s="115">
        <f t="shared" si="32"/>
        <v>28.993044944727046</v>
      </c>
      <c r="H73" s="59">
        <f t="shared" si="33"/>
        <v>28.004722002185929</v>
      </c>
      <c r="I73" s="116">
        <f t="shared" si="34"/>
        <v>1522.4697093942304</v>
      </c>
      <c r="J73" s="115">
        <f t="shared" si="35"/>
        <v>28.677581385921794</v>
      </c>
      <c r="K73" s="59">
        <f t="shared" si="36"/>
        <v>28.905434704271222</v>
      </c>
      <c r="L73" s="116">
        <f t="shared" si="37"/>
        <v>1522.4364451621975</v>
      </c>
      <c r="M73" s="59">
        <f t="shared" si="38"/>
        <v>29.860257501383856</v>
      </c>
      <c r="N73" s="26">
        <f t="shared" si="39"/>
        <v>29.200330654791596</v>
      </c>
      <c r="O73" s="26">
        <f t="shared" si="40"/>
        <v>1522.433586675905</v>
      </c>
      <c r="P73" s="115">
        <f t="shared" si="41"/>
        <v>31.202379619006265</v>
      </c>
      <c r="Q73" s="59">
        <f t="shared" si="42"/>
        <v>30.855334353364892</v>
      </c>
      <c r="R73" s="116">
        <f t="shared" si="43"/>
        <v>1522.433586675905</v>
      </c>
      <c r="S73" s="123">
        <f t="shared" si="27"/>
        <v>29.860407458190426</v>
      </c>
      <c r="T73" s="124">
        <f t="shared" si="28"/>
        <v>29.200445391666396</v>
      </c>
      <c r="U73" s="116">
        <f t="shared" si="44"/>
        <v>1522.4403002549047</v>
      </c>
      <c r="V73" s="115">
        <f t="shared" si="45"/>
        <v>30.849699700699347</v>
      </c>
      <c r="W73" s="59">
        <f t="shared" si="46"/>
        <v>26.796738712763464</v>
      </c>
      <c r="X73" s="116">
        <f t="shared" si="47"/>
        <v>1520.7272918294509</v>
      </c>
      <c r="Y73" s="127">
        <f t="shared" si="48"/>
        <v>6.5710534745851692E-3</v>
      </c>
      <c r="Z73" s="27">
        <f t="shared" si="49"/>
        <v>1.0000035982441839</v>
      </c>
      <c r="AA73" s="5">
        <f t="shared" si="50"/>
        <v>0.99730865544936109</v>
      </c>
      <c r="AB73" s="5">
        <f t="shared" si="51"/>
        <v>0.99730865544936109</v>
      </c>
      <c r="AC73" s="26">
        <f t="shared" si="52"/>
        <v>1524</v>
      </c>
      <c r="AD73" s="28">
        <f t="shared" si="53"/>
        <v>26.796738712763464</v>
      </c>
      <c r="AE73" s="29">
        <f t="shared" si="54"/>
        <v>30.849699700699347</v>
      </c>
      <c r="AF73" s="5"/>
    </row>
    <row r="74" spans="1:32">
      <c r="A74" s="107">
        <v>1554.48</v>
      </c>
      <c r="B74" s="58">
        <v>3.7</v>
      </c>
      <c r="C74" s="105">
        <v>65</v>
      </c>
      <c r="D74" s="115">
        <f t="shared" si="29"/>
        <v>31.558736831571263</v>
      </c>
      <c r="E74" s="59">
        <f t="shared" si="30"/>
        <v>32.178596656023295</v>
      </c>
      <c r="F74" s="116">
        <f t="shared" si="31"/>
        <v>1552.813932002515</v>
      </c>
      <c r="G74" s="115">
        <f t="shared" si="32"/>
        <v>30.208842797906776</v>
      </c>
      <c r="H74" s="59">
        <f t="shared" si="33"/>
        <v>29.876886519378381</v>
      </c>
      <c r="I74" s="116">
        <f t="shared" si="34"/>
        <v>1552.867854660032</v>
      </c>
      <c r="J74" s="115">
        <f t="shared" si="35"/>
        <v>29.695508263707392</v>
      </c>
      <c r="K74" s="59">
        <f t="shared" si="36"/>
        <v>30.737461143379669</v>
      </c>
      <c r="L74" s="116">
        <f t="shared" si="37"/>
        <v>1552.8440412759655</v>
      </c>
      <c r="M74" s="59">
        <f t="shared" si="38"/>
        <v>30.883789814739018</v>
      </c>
      <c r="N74" s="26">
        <f t="shared" si="39"/>
        <v>31.027741587700827</v>
      </c>
      <c r="O74" s="26">
        <f t="shared" si="40"/>
        <v>1552.8408933312737</v>
      </c>
      <c r="P74" s="115">
        <f t="shared" si="41"/>
        <v>32.053590583041775</v>
      </c>
      <c r="Q74" s="59">
        <f t="shared" si="42"/>
        <v>32.668703062181066</v>
      </c>
      <c r="R74" s="116">
        <f t="shared" si="43"/>
        <v>1552.8408933312737</v>
      </c>
      <c r="S74" s="123">
        <f t="shared" si="27"/>
        <v>30.883954115982537</v>
      </c>
      <c r="T74" s="124">
        <f t="shared" si="28"/>
        <v>31.027881935082071</v>
      </c>
      <c r="U74" s="116">
        <f t="shared" si="44"/>
        <v>1552.8480330577311</v>
      </c>
      <c r="V74" s="115">
        <f t="shared" si="45"/>
        <v>31.867632095985808</v>
      </c>
      <c r="W74" s="59">
        <f t="shared" si="46"/>
        <v>28.633137365498065</v>
      </c>
      <c r="X74" s="116">
        <f t="shared" si="47"/>
        <v>1551.1252596475474</v>
      </c>
      <c r="Y74" s="127">
        <f t="shared" si="48"/>
        <v>1.2968147604924677E-2</v>
      </c>
      <c r="Z74" s="27">
        <f t="shared" si="49"/>
        <v>1.0000140146400467</v>
      </c>
      <c r="AA74" s="5">
        <f t="shared" si="50"/>
        <v>0.9977357109480155</v>
      </c>
      <c r="AB74" s="5">
        <f t="shared" si="51"/>
        <v>0.9977357109480155</v>
      </c>
      <c r="AC74" s="26">
        <f t="shared" si="52"/>
        <v>1554.48</v>
      </c>
      <c r="AD74" s="28">
        <f t="shared" si="53"/>
        <v>28.633137365498065</v>
      </c>
      <c r="AE74" s="29">
        <f t="shared" si="54"/>
        <v>31.867632095985808</v>
      </c>
      <c r="AF74" s="5"/>
    </row>
    <row r="75" spans="1:32">
      <c r="A75" s="107">
        <v>1584.96</v>
      </c>
      <c r="B75" s="58">
        <v>3.5</v>
      </c>
      <c r="C75" s="105">
        <v>69</v>
      </c>
      <c r="D75" s="115">
        <f t="shared" si="29"/>
        <v>32.225573392815726</v>
      </c>
      <c r="E75" s="59">
        <f t="shared" si="30"/>
        <v>33.915765289659255</v>
      </c>
      <c r="F75" s="116">
        <f t="shared" si="31"/>
        <v>1583.2370806584136</v>
      </c>
      <c r="G75" s="115">
        <f t="shared" si="32"/>
        <v>31.04010957143737</v>
      </c>
      <c r="H75" s="59">
        <f t="shared" si="33"/>
        <v>31.659543868004391</v>
      </c>
      <c r="I75" s="116">
        <f t="shared" si="34"/>
        <v>1583.284322704968</v>
      </c>
      <c r="J75" s="115">
        <f t="shared" si="35"/>
        <v>30.443311001396861</v>
      </c>
      <c r="K75" s="59">
        <f t="shared" si="36"/>
        <v>32.495697654252886</v>
      </c>
      <c r="L75" s="116">
        <f t="shared" si="37"/>
        <v>1583.2638959584592</v>
      </c>
      <c r="M75" s="59">
        <f t="shared" si="38"/>
        <v>31.632841482126544</v>
      </c>
      <c r="N75" s="26">
        <f t="shared" si="39"/>
        <v>32.787654578831813</v>
      </c>
      <c r="O75" s="26">
        <f t="shared" si="40"/>
        <v>1583.260701681691</v>
      </c>
      <c r="P75" s="115">
        <f t="shared" si="41"/>
        <v>32.734063410256226</v>
      </c>
      <c r="Q75" s="59">
        <f t="shared" si="42"/>
        <v>34.435114762559579</v>
      </c>
      <c r="R75" s="116">
        <f t="shared" si="43"/>
        <v>1583.260701681691</v>
      </c>
      <c r="S75" s="123">
        <f t="shared" si="27"/>
        <v>31.633007742728172</v>
      </c>
      <c r="T75" s="124">
        <f t="shared" si="28"/>
        <v>32.787799529767042</v>
      </c>
      <c r="U75" s="116">
        <f t="shared" si="44"/>
        <v>1583.2679209798264</v>
      </c>
      <c r="V75" s="115">
        <f t="shared" si="45"/>
        <v>32.618363232029665</v>
      </c>
      <c r="W75" s="59">
        <f t="shared" si="46"/>
        <v>30.401749088444532</v>
      </c>
      <c r="X75" s="116">
        <f t="shared" si="47"/>
        <v>1581.5362441172429</v>
      </c>
      <c r="Y75" s="127">
        <f t="shared" si="48"/>
        <v>5.6026173657971181E-3</v>
      </c>
      <c r="Z75" s="27">
        <f t="shared" si="49"/>
        <v>1.0000026157849897</v>
      </c>
      <c r="AA75" s="5">
        <f t="shared" si="50"/>
        <v>0.99831221711785834</v>
      </c>
      <c r="AB75" s="5">
        <f t="shared" si="51"/>
        <v>0.99831221711785834</v>
      </c>
      <c r="AC75" s="26">
        <f t="shared" si="52"/>
        <v>1584.96</v>
      </c>
      <c r="AD75" s="28">
        <f t="shared" si="53"/>
        <v>30.401749088444532</v>
      </c>
      <c r="AE75" s="29">
        <f t="shared" si="54"/>
        <v>32.618363232029665</v>
      </c>
      <c r="AF75" s="5"/>
    </row>
    <row r="76" spans="1:32">
      <c r="A76" s="107">
        <v>1615.44</v>
      </c>
      <c r="B76" s="58">
        <v>3.2</v>
      </c>
      <c r="C76" s="105">
        <v>69</v>
      </c>
      <c r="D76" s="115">
        <f t="shared" si="29"/>
        <v>32.835314767740478</v>
      </c>
      <c r="E76" s="59">
        <f t="shared" si="30"/>
        <v>35.504195877767096</v>
      </c>
      <c r="F76" s="116">
        <f t="shared" si="31"/>
        <v>1613.6695551506803</v>
      </c>
      <c r="G76" s="115">
        <f t="shared" si="32"/>
        <v>31.706946132681828</v>
      </c>
      <c r="H76" s="59">
        <f t="shared" si="33"/>
        <v>33.396712501640351</v>
      </c>
      <c r="I76" s="116">
        <f t="shared" si="34"/>
        <v>1613.7074713608665</v>
      </c>
      <c r="J76" s="115">
        <f t="shared" si="35"/>
        <v>31.081602156869522</v>
      </c>
      <c r="K76" s="59">
        <f t="shared" si="36"/>
        <v>34.155661565727186</v>
      </c>
      <c r="L76" s="116">
        <f t="shared" si="37"/>
        <v>1613.6918118073061</v>
      </c>
      <c r="M76" s="59">
        <f t="shared" si="38"/>
        <v>32.271130450211153</v>
      </c>
      <c r="N76" s="26">
        <f t="shared" si="39"/>
        <v>34.450454189703713</v>
      </c>
      <c r="O76" s="26">
        <f t="shared" si="40"/>
        <v>1613.6885132557736</v>
      </c>
      <c r="P76" s="115">
        <f t="shared" si="41"/>
        <v>33.354743705148898</v>
      </c>
      <c r="Q76" s="59">
        <f t="shared" si="42"/>
        <v>36.052042211455408</v>
      </c>
      <c r="R76" s="116">
        <f t="shared" si="43"/>
        <v>1613.6885132557736</v>
      </c>
      <c r="S76" s="123">
        <f t="shared" si="27"/>
        <v>32.27129816962838</v>
      </c>
      <c r="T76" s="124">
        <f t="shared" si="28"/>
        <v>34.450602940983522</v>
      </c>
      <c r="U76" s="116">
        <f t="shared" si="44"/>
        <v>1613.6958020969664</v>
      </c>
      <c r="V76" s="115">
        <f t="shared" si="45"/>
        <v>32.618363232029665</v>
      </c>
      <c r="W76" s="59">
        <f t="shared" si="46"/>
        <v>30.401749088444532</v>
      </c>
      <c r="X76" s="116">
        <f t="shared" si="47"/>
        <v>1611.9648004949952</v>
      </c>
      <c r="Y76" s="127">
        <f t="shared" si="48"/>
        <v>5.2369877559922109E-3</v>
      </c>
      <c r="Z76" s="27">
        <f t="shared" si="49"/>
        <v>1.0000022855096646</v>
      </c>
      <c r="AA76" s="5">
        <f t="shared" si="50"/>
        <v>0.99848075780486245</v>
      </c>
      <c r="AB76" s="5">
        <f t="shared" si="51"/>
        <v>0.99848075780486245</v>
      </c>
      <c r="AC76" s="26">
        <f t="shared" si="52"/>
        <v>1615.44</v>
      </c>
      <c r="AD76" s="28">
        <f t="shared" si="53"/>
        <v>30.401749088444532</v>
      </c>
      <c r="AE76" s="29">
        <f t="shared" si="54"/>
        <v>32.618363232029665</v>
      </c>
      <c r="AF76" s="5"/>
    </row>
    <row r="77" spans="1:32">
      <c r="A77" s="107">
        <v>1645.92</v>
      </c>
      <c r="B77" s="58">
        <v>2.7</v>
      </c>
      <c r="C77" s="105">
        <v>70</v>
      </c>
      <c r="D77" s="115">
        <f t="shared" si="29"/>
        <v>33.326388868849918</v>
      </c>
      <c r="E77" s="59">
        <f t="shared" si="30"/>
        <v>36.853410881844255</v>
      </c>
      <c r="F77" s="116">
        <f t="shared" si="31"/>
        <v>1644.1157185395211</v>
      </c>
      <c r="G77" s="115">
        <f t="shared" si="32"/>
        <v>32.316687507606581</v>
      </c>
      <c r="H77" s="59">
        <f t="shared" si="33"/>
        <v>34.985143089748192</v>
      </c>
      <c r="I77" s="116">
        <f t="shared" si="34"/>
        <v>1644.1399458531332</v>
      </c>
      <c r="J77" s="115">
        <f t="shared" si="35"/>
        <v>31.630950404802981</v>
      </c>
      <c r="K77" s="59">
        <f t="shared" si="36"/>
        <v>35.623013121303806</v>
      </c>
      <c r="L77" s="116">
        <f t="shared" si="37"/>
        <v>1644.1314205109959</v>
      </c>
      <c r="M77" s="59">
        <f t="shared" si="38"/>
        <v>32.821538188228253</v>
      </c>
      <c r="N77" s="26">
        <f t="shared" si="39"/>
        <v>35.919276985796209</v>
      </c>
      <c r="O77" s="26">
        <f t="shared" si="40"/>
        <v>1644.1278321963275</v>
      </c>
      <c r="P77" s="115">
        <f t="shared" si="41"/>
        <v>33.855820125400804</v>
      </c>
      <c r="Q77" s="59">
        <f t="shared" si="42"/>
        <v>37.427314147752185</v>
      </c>
      <c r="R77" s="116">
        <f t="shared" si="43"/>
        <v>1644.1278321963275</v>
      </c>
      <c r="S77" s="123">
        <f t="shared" si="27"/>
        <v>32.821709438212558</v>
      </c>
      <c r="T77" s="124">
        <f t="shared" si="28"/>
        <v>35.919435158777517</v>
      </c>
      <c r="U77" s="116">
        <f t="shared" si="44"/>
        <v>1644.1353162892399</v>
      </c>
      <c r="V77" s="115">
        <f t="shared" si="45"/>
        <v>33.171333351976259</v>
      </c>
      <c r="W77" s="59">
        <f t="shared" si="46"/>
        <v>31.880734856752994</v>
      </c>
      <c r="X77" s="116">
        <f t="shared" si="47"/>
        <v>1642.3984939928873</v>
      </c>
      <c r="Y77" s="127">
        <f t="shared" si="48"/>
        <v>8.7734199896801462E-3</v>
      </c>
      <c r="Z77" s="27">
        <f t="shared" si="49"/>
        <v>1.0000064144575669</v>
      </c>
      <c r="AA77" s="5">
        <f t="shared" si="50"/>
        <v>0.99878610980379756</v>
      </c>
      <c r="AB77" s="5">
        <f t="shared" si="51"/>
        <v>0.99878610980379756</v>
      </c>
      <c r="AC77" s="26">
        <f t="shared" si="52"/>
        <v>1645.92</v>
      </c>
      <c r="AD77" s="28">
        <f t="shared" si="53"/>
        <v>31.880734856752994</v>
      </c>
      <c r="AE77" s="29">
        <f t="shared" si="54"/>
        <v>33.171333351976259</v>
      </c>
      <c r="AF77" s="5"/>
    </row>
    <row r="78" spans="1:32">
      <c r="A78" s="107">
        <v>1676.4</v>
      </c>
      <c r="B78" s="58">
        <v>2.7</v>
      </c>
      <c r="C78" s="105">
        <v>72</v>
      </c>
      <c r="D78" s="115">
        <f t="shared" si="29"/>
        <v>33.770076896299585</v>
      </c>
      <c r="E78" s="59">
        <f t="shared" si="30"/>
        <v>38.21894221956785</v>
      </c>
      <c r="F78" s="116">
        <f t="shared" si="31"/>
        <v>1674.561881928362</v>
      </c>
      <c r="G78" s="115">
        <f t="shared" si="32"/>
        <v>32.807761608716021</v>
      </c>
      <c r="H78" s="59">
        <f t="shared" si="33"/>
        <v>36.334358093825351</v>
      </c>
      <c r="I78" s="116">
        <f t="shared" si="34"/>
        <v>1674.5861092419741</v>
      </c>
      <c r="J78" s="115">
        <f t="shared" si="35"/>
        <v>32.098402664325818</v>
      </c>
      <c r="K78" s="59">
        <f t="shared" si="36"/>
        <v>36.979085974725081</v>
      </c>
      <c r="L78" s="116">
        <f t="shared" si="37"/>
        <v>1674.5775838998368</v>
      </c>
      <c r="M78" s="59">
        <f t="shared" si="38"/>
        <v>33.288919252507803</v>
      </c>
      <c r="N78" s="26">
        <f t="shared" si="39"/>
        <v>37.27665015669659</v>
      </c>
      <c r="O78" s="26">
        <f t="shared" si="40"/>
        <v>1674.5739955851684</v>
      </c>
      <c r="P78" s="115">
        <f t="shared" si="41"/>
        <v>34.307563830362106</v>
      </c>
      <c r="Q78" s="59">
        <f t="shared" si="42"/>
        <v>38.814978277537413</v>
      </c>
      <c r="R78" s="116">
        <f t="shared" si="43"/>
        <v>1674.5739955851684</v>
      </c>
      <c r="S78" s="123">
        <f t="shared" si="27"/>
        <v>33.28909060791856</v>
      </c>
      <c r="T78" s="124">
        <f t="shared" si="28"/>
        <v>37.276808635858536</v>
      </c>
      <c r="U78" s="116">
        <f t="shared" si="44"/>
        <v>1674.5814865457764</v>
      </c>
      <c r="V78" s="115">
        <f t="shared" si="45"/>
        <v>33.724303471922852</v>
      </c>
      <c r="W78" s="59">
        <f t="shared" si="46"/>
        <v>33.359720625061456</v>
      </c>
      <c r="X78" s="116">
        <f t="shared" si="47"/>
        <v>1672.8414946197072</v>
      </c>
      <c r="Y78" s="127">
        <f t="shared" si="48"/>
        <v>1.6452420324549455E-3</v>
      </c>
      <c r="Z78" s="27">
        <f t="shared" si="49"/>
        <v>1.0000002255685065</v>
      </c>
      <c r="AA78" s="5">
        <f t="shared" si="50"/>
        <v>0</v>
      </c>
      <c r="AB78" s="5">
        <f t="shared" si="51"/>
        <v>0.99878610980379756</v>
      </c>
      <c r="AC78" s="26">
        <f t="shared" si="52"/>
        <v>1676.4</v>
      </c>
      <c r="AD78" s="28">
        <f t="shared" si="53"/>
        <v>33.359720625061456</v>
      </c>
      <c r="AE78" s="29">
        <f t="shared" si="54"/>
        <v>33.724303471922852</v>
      </c>
      <c r="AF78" s="5"/>
    </row>
    <row r="79" spans="1:32">
      <c r="A79" s="107">
        <v>1706.88</v>
      </c>
      <c r="B79" s="58">
        <v>2.5</v>
      </c>
      <c r="C79" s="105">
        <v>72</v>
      </c>
      <c r="D79" s="115">
        <f t="shared" si="29"/>
        <v>34.180920839053421</v>
      </c>
      <c r="E79" s="59">
        <f t="shared" si="30"/>
        <v>39.483389858529499</v>
      </c>
      <c r="F79" s="116">
        <f t="shared" si="31"/>
        <v>1705.0128717221771</v>
      </c>
      <c r="G79" s="115">
        <f t="shared" si="32"/>
        <v>33.251449636165688</v>
      </c>
      <c r="H79" s="59">
        <f t="shared" si="33"/>
        <v>37.699889431548947</v>
      </c>
      <c r="I79" s="116">
        <f t="shared" si="34"/>
        <v>1705.032272630815</v>
      </c>
      <c r="J79" s="115">
        <f t="shared" si="35"/>
        <v>32.525669300191701</v>
      </c>
      <c r="K79" s="59">
        <f t="shared" si="36"/>
        <v>38.292723773947785</v>
      </c>
      <c r="L79" s="116">
        <f t="shared" si="37"/>
        <v>1705.0262068670577</v>
      </c>
      <c r="M79" s="59">
        <f t="shared" si="38"/>
        <v>33.716185237609551</v>
      </c>
      <c r="N79" s="26">
        <f t="shared" si="39"/>
        <v>38.591639645039216</v>
      </c>
      <c r="O79" s="26">
        <f t="shared" si="40"/>
        <v>1705.0225721764964</v>
      </c>
      <c r="P79" s="115">
        <f t="shared" si="41"/>
        <v>34.725686120022921</v>
      </c>
      <c r="Q79" s="59">
        <f t="shared" si="42"/>
        <v>40.101826364952537</v>
      </c>
      <c r="R79" s="116">
        <f t="shared" si="43"/>
        <v>1705.0225721764964</v>
      </c>
      <c r="S79" s="123">
        <f t="shared" si="27"/>
        <v>33.716357027111655</v>
      </c>
      <c r="T79" s="124">
        <f t="shared" si="28"/>
        <v>38.591799460196945</v>
      </c>
      <c r="U79" s="116">
        <f t="shared" si="44"/>
        <v>1705.0300940720817</v>
      </c>
      <c r="V79" s="115">
        <f t="shared" si="45"/>
        <v>33.724303471922852</v>
      </c>
      <c r="W79" s="59">
        <f t="shared" si="46"/>
        <v>33.359720625061456</v>
      </c>
      <c r="X79" s="116">
        <f t="shared" si="47"/>
        <v>1703.2844952465271</v>
      </c>
      <c r="Y79" s="127">
        <f t="shared" si="48"/>
        <v>3.4916585039853334E-3</v>
      </c>
      <c r="Z79" s="27">
        <f t="shared" si="49"/>
        <v>1.0000010159744976</v>
      </c>
      <c r="AA79" s="5">
        <f t="shared" si="50"/>
        <v>0.99925632846909451</v>
      </c>
      <c r="AB79" s="5">
        <f t="shared" si="51"/>
        <v>0.99925632846909451</v>
      </c>
      <c r="AC79" s="26">
        <f t="shared" si="52"/>
        <v>1706.88</v>
      </c>
      <c r="AD79" s="28">
        <f t="shared" si="53"/>
        <v>33.359720625061456</v>
      </c>
      <c r="AE79" s="29">
        <f t="shared" si="54"/>
        <v>33.724303471922852</v>
      </c>
      <c r="AF79" s="5"/>
    </row>
    <row r="80" spans="1:32">
      <c r="A80" s="107">
        <v>1737.36</v>
      </c>
      <c r="B80" s="58">
        <v>2.2000000000000002</v>
      </c>
      <c r="C80" s="105">
        <v>73</v>
      </c>
      <c r="D80" s="115">
        <f t="shared" si="29"/>
        <v>34.523013398966171</v>
      </c>
      <c r="E80" s="59">
        <f t="shared" si="30"/>
        <v>40.602324203884052</v>
      </c>
      <c r="F80" s="116">
        <f t="shared" si="31"/>
        <v>1735.4704054143726</v>
      </c>
      <c r="G80" s="115">
        <f t="shared" si="32"/>
        <v>33.662293578919517</v>
      </c>
      <c r="H80" s="59">
        <f t="shared" si="33"/>
        <v>38.964337070510588</v>
      </c>
      <c r="I80" s="116">
        <f t="shared" si="34"/>
        <v>1735.4832624246299</v>
      </c>
      <c r="J80" s="115">
        <f t="shared" si="35"/>
        <v>32.901489591221569</v>
      </c>
      <c r="K80" s="59">
        <f t="shared" si="36"/>
        <v>39.483671017644156</v>
      </c>
      <c r="L80" s="116">
        <f t="shared" si="37"/>
        <v>1735.4805729754705</v>
      </c>
      <c r="M80" s="59">
        <f t="shared" si="38"/>
        <v>34.092653488942844</v>
      </c>
      <c r="N80" s="26">
        <f t="shared" si="39"/>
        <v>39.783330637197309</v>
      </c>
      <c r="O80" s="26">
        <f t="shared" si="40"/>
        <v>1735.4768339195016</v>
      </c>
      <c r="P80" s="115">
        <f t="shared" si="41"/>
        <v>35.074518245925724</v>
      </c>
      <c r="Q80" s="59">
        <f t="shared" si="42"/>
        <v>41.241502961602393</v>
      </c>
      <c r="R80" s="116">
        <f t="shared" si="43"/>
        <v>1735.4768339195016</v>
      </c>
      <c r="S80" s="123">
        <f t="shared" si="27"/>
        <v>34.092826154871588</v>
      </c>
      <c r="T80" s="124">
        <f t="shared" si="28"/>
        <v>39.783493226638747</v>
      </c>
      <c r="U80" s="116">
        <f t="shared" si="44"/>
        <v>1735.4844267133001</v>
      </c>
      <c r="V80" s="115">
        <f t="shared" si="45"/>
        <v>34.104276489731397</v>
      </c>
      <c r="W80" s="59">
        <f t="shared" si="46"/>
        <v>34.564841073381309</v>
      </c>
      <c r="X80" s="116">
        <f t="shared" si="47"/>
        <v>1733.7418281382647</v>
      </c>
      <c r="Y80" s="127">
        <f t="shared" si="48"/>
        <v>5.2854701390859507E-3</v>
      </c>
      <c r="Z80" s="27">
        <f t="shared" si="49"/>
        <v>1.0000023280227195</v>
      </c>
      <c r="AA80" s="5">
        <f t="shared" si="50"/>
        <v>0.99934871324903674</v>
      </c>
      <c r="AB80" s="5">
        <f t="shared" si="51"/>
        <v>0.99934871324903674</v>
      </c>
      <c r="AC80" s="26">
        <f t="shared" si="52"/>
        <v>1737.36</v>
      </c>
      <c r="AD80" s="28">
        <f t="shared" si="53"/>
        <v>34.564841073381309</v>
      </c>
      <c r="AE80" s="29">
        <f t="shared" si="54"/>
        <v>34.104276489731397</v>
      </c>
      <c r="AF80" s="5"/>
    </row>
    <row r="81" spans="1:32">
      <c r="A81" s="107">
        <v>1767.84</v>
      </c>
      <c r="B81" s="58">
        <v>2.2000000000000002</v>
      </c>
      <c r="C81" s="105">
        <v>71</v>
      </c>
      <c r="D81" s="115">
        <f t="shared" si="29"/>
        <v>34.903947810830473</v>
      </c>
      <c r="E81" s="59">
        <f t="shared" si="30"/>
        <v>41.708638066501393</v>
      </c>
      <c r="F81" s="116">
        <f t="shared" si="31"/>
        <v>1765.9279391065684</v>
      </c>
      <c r="G81" s="115">
        <f t="shared" si="32"/>
        <v>34.004386138832267</v>
      </c>
      <c r="H81" s="59">
        <f t="shared" si="33"/>
        <v>40.083271415865148</v>
      </c>
      <c r="I81" s="116">
        <f t="shared" si="34"/>
        <v>1765.9407961168256</v>
      </c>
      <c r="J81" s="115">
        <f t="shared" si="35"/>
        <v>33.263058145752247</v>
      </c>
      <c r="K81" s="59">
        <f t="shared" si="36"/>
        <v>40.595644383591512</v>
      </c>
      <c r="L81" s="116">
        <f t="shared" si="37"/>
        <v>1765.9381066676663</v>
      </c>
      <c r="M81" s="59">
        <f t="shared" si="38"/>
        <v>34.454166974831367</v>
      </c>
      <c r="N81" s="26">
        <f t="shared" si="39"/>
        <v>40.89595474118326</v>
      </c>
      <c r="O81" s="26">
        <f t="shared" si="40"/>
        <v>1765.9343676116973</v>
      </c>
      <c r="P81" s="115">
        <f t="shared" si="41"/>
        <v>35.461064412381766</v>
      </c>
      <c r="Q81" s="59">
        <f t="shared" si="42"/>
        <v>42.366172046420431</v>
      </c>
      <c r="R81" s="116">
        <f t="shared" si="43"/>
        <v>1765.9343676116973</v>
      </c>
      <c r="S81" s="123">
        <f t="shared" si="27"/>
        <v>34.454339694928848</v>
      </c>
      <c r="T81" s="124">
        <f t="shared" si="28"/>
        <v>40.896117497338913</v>
      </c>
      <c r="U81" s="116">
        <f t="shared" si="44"/>
        <v>1765.941964969215</v>
      </c>
      <c r="V81" s="115">
        <f t="shared" si="45"/>
        <v>34.484249507539943</v>
      </c>
      <c r="W81" s="59">
        <f t="shared" si="46"/>
        <v>35.769961521701163</v>
      </c>
      <c r="X81" s="116">
        <f t="shared" si="47"/>
        <v>1764.2019769180954</v>
      </c>
      <c r="Y81" s="127">
        <f t="shared" si="48"/>
        <v>1.3409193931333818E-3</v>
      </c>
      <c r="Z81" s="27">
        <f t="shared" si="49"/>
        <v>1.0000001498387618</v>
      </c>
      <c r="AA81" s="5">
        <f t="shared" si="50"/>
        <v>0</v>
      </c>
      <c r="AB81" s="5">
        <f t="shared" si="51"/>
        <v>0.99934871324903674</v>
      </c>
      <c r="AC81" s="26">
        <f t="shared" si="52"/>
        <v>1767.84</v>
      </c>
      <c r="AD81" s="28">
        <f t="shared" si="53"/>
        <v>35.769961521701163</v>
      </c>
      <c r="AE81" s="29">
        <f t="shared" si="54"/>
        <v>34.484249507539943</v>
      </c>
      <c r="AF81" s="5"/>
    </row>
    <row r="82" spans="1:32">
      <c r="A82" s="107">
        <v>1798.32</v>
      </c>
      <c r="B82" s="58">
        <v>2</v>
      </c>
      <c r="C82" s="105">
        <v>70</v>
      </c>
      <c r="D82" s="115">
        <f t="shared" si="29"/>
        <v>35.267767175570775</v>
      </c>
      <c r="E82" s="59">
        <f t="shared" si="30"/>
        <v>42.708223555885695</v>
      </c>
      <c r="F82" s="116">
        <f t="shared" si="31"/>
        <v>1796.3893715141105</v>
      </c>
      <c r="G82" s="115">
        <f t="shared" si="32"/>
        <v>34.385320550696569</v>
      </c>
      <c r="H82" s="59">
        <f t="shared" si="33"/>
        <v>41.18958527848249</v>
      </c>
      <c r="I82" s="116">
        <f t="shared" si="34"/>
        <v>1796.3983298090213</v>
      </c>
      <c r="J82" s="115">
        <f t="shared" si="35"/>
        <v>33.635887107403356</v>
      </c>
      <c r="K82" s="59">
        <f t="shared" si="36"/>
        <v>41.647773800973788</v>
      </c>
      <c r="L82" s="116">
        <f t="shared" si="37"/>
        <v>1796.3976361100397</v>
      </c>
      <c r="M82" s="59">
        <f t="shared" si="38"/>
        <v>34.826543863133665</v>
      </c>
      <c r="N82" s="26">
        <f t="shared" si="39"/>
        <v>41.948904417184082</v>
      </c>
      <c r="O82" s="26">
        <f t="shared" si="40"/>
        <v>1796.3938506615661</v>
      </c>
      <c r="P82" s="115">
        <f t="shared" si="41"/>
        <v>35.831132701201206</v>
      </c>
      <c r="Q82" s="59">
        <f t="shared" si="42"/>
        <v>43.383905729089136</v>
      </c>
      <c r="R82" s="116">
        <f t="shared" si="43"/>
        <v>1796.3938506615661</v>
      </c>
      <c r="S82" s="123">
        <f t="shared" si="27"/>
        <v>34.826716974223842</v>
      </c>
      <c r="T82" s="124">
        <f t="shared" si="28"/>
        <v>41.949068278928294</v>
      </c>
      <c r="U82" s="116">
        <f t="shared" si="44"/>
        <v>1796.4014800012924</v>
      </c>
      <c r="V82" s="115">
        <f t="shared" si="45"/>
        <v>34.851052826512905</v>
      </c>
      <c r="W82" s="59">
        <f t="shared" si="46"/>
        <v>36.80578214063005</v>
      </c>
      <c r="X82" s="116">
        <f t="shared" si="47"/>
        <v>1794.6621256979261</v>
      </c>
      <c r="Y82" s="127">
        <f t="shared" si="48"/>
        <v>3.5496318303297183E-3</v>
      </c>
      <c r="Z82" s="27">
        <f t="shared" si="49"/>
        <v>1.0000010499918339</v>
      </c>
      <c r="AA82" s="5">
        <f t="shared" si="50"/>
        <v>0.99961425481371602</v>
      </c>
      <c r="AB82" s="5">
        <f t="shared" si="51"/>
        <v>0.99961425481371602</v>
      </c>
      <c r="AC82" s="26">
        <f t="shared" si="52"/>
        <v>1798.32</v>
      </c>
      <c r="AD82" s="28">
        <f t="shared" si="53"/>
        <v>36.80578214063005</v>
      </c>
      <c r="AE82" s="29">
        <f t="shared" si="54"/>
        <v>34.851052826512905</v>
      </c>
      <c r="AF82" s="5"/>
    </row>
    <row r="83" spans="1:32">
      <c r="A83" s="107">
        <v>1828.8</v>
      </c>
      <c r="B83" s="58">
        <v>2</v>
      </c>
      <c r="C83" s="105">
        <v>51</v>
      </c>
      <c r="D83" s="115">
        <f t="shared" si="29"/>
        <v>35.937198346096473</v>
      </c>
      <c r="E83" s="59">
        <f t="shared" si="30"/>
        <v>43.534902204863812</v>
      </c>
      <c r="F83" s="116">
        <f t="shared" si="31"/>
        <v>1826.8508039216526</v>
      </c>
      <c r="G83" s="115">
        <f t="shared" si="32"/>
        <v>34.749139915436871</v>
      </c>
      <c r="H83" s="59">
        <f t="shared" si="33"/>
        <v>42.189170767866791</v>
      </c>
      <c r="I83" s="116">
        <f t="shared" si="34"/>
        <v>1826.8597622165635</v>
      </c>
      <c r="J83" s="115">
        <f t="shared" si="35"/>
        <v>34.159696100283092</v>
      </c>
      <c r="K83" s="59">
        <f t="shared" si="36"/>
        <v>42.573039071372463</v>
      </c>
      <c r="L83" s="116">
        <f t="shared" si="37"/>
        <v>1826.8590685175818</v>
      </c>
      <c r="M83" s="59">
        <f t="shared" si="38"/>
        <v>35.343169130766661</v>
      </c>
      <c r="N83" s="26">
        <f t="shared" si="39"/>
        <v>42.862036486365291</v>
      </c>
      <c r="O83" s="26">
        <f t="shared" si="40"/>
        <v>1826.8552830691083</v>
      </c>
      <c r="P83" s="115">
        <f t="shared" si="41"/>
        <v>36.506532037158998</v>
      </c>
      <c r="Q83" s="59">
        <f t="shared" si="42"/>
        <v>44.22698177782749</v>
      </c>
      <c r="R83" s="116">
        <f t="shared" si="43"/>
        <v>1826.8552830691083</v>
      </c>
      <c r="S83" s="123">
        <f t="shared" si="27"/>
        <v>35.34334795660552</v>
      </c>
      <c r="T83" s="124">
        <f t="shared" si="28"/>
        <v>42.862210448893592</v>
      </c>
      <c r="U83" s="116">
        <f t="shared" si="44"/>
        <v>1826.8632493637638</v>
      </c>
      <c r="V83" s="115">
        <f t="shared" si="45"/>
        <v>35.217856145485868</v>
      </c>
      <c r="W83" s="59">
        <f t="shared" si="46"/>
        <v>37.841602759558938</v>
      </c>
      <c r="X83" s="116">
        <f t="shared" si="47"/>
        <v>1825.1303681846482</v>
      </c>
      <c r="Y83" s="127">
        <f t="shared" si="48"/>
        <v>1.1521220457521545E-2</v>
      </c>
      <c r="Z83" s="27">
        <f t="shared" si="49"/>
        <v>1.0000110616902338</v>
      </c>
      <c r="AA83" s="5">
        <f t="shared" si="50"/>
        <v>0</v>
      </c>
      <c r="AB83" s="5">
        <f t="shared" si="51"/>
        <v>0.99961425481371602</v>
      </c>
      <c r="AC83" s="26">
        <f t="shared" si="52"/>
        <v>1828.8</v>
      </c>
      <c r="AD83" s="28">
        <f t="shared" si="53"/>
        <v>37.841602759558938</v>
      </c>
      <c r="AE83" s="29">
        <f t="shared" si="54"/>
        <v>35.217856145485868</v>
      </c>
      <c r="AF83" s="5"/>
    </row>
    <row r="84" spans="1:32">
      <c r="A84" s="107">
        <v>1859.28</v>
      </c>
      <c r="B84" s="58">
        <v>2.2000000000000002</v>
      </c>
      <c r="C84" s="105">
        <v>52</v>
      </c>
      <c r="D84" s="115">
        <f t="shared" si="29"/>
        <v>36.657559471101862</v>
      </c>
      <c r="E84" s="59">
        <f t="shared" si="30"/>
        <v>44.456922398971656</v>
      </c>
      <c r="F84" s="116">
        <f t="shared" si="31"/>
        <v>1857.3083376138484</v>
      </c>
      <c r="G84" s="115">
        <f t="shared" si="32"/>
        <v>35.418571085962569</v>
      </c>
      <c r="H84" s="59">
        <f t="shared" si="33"/>
        <v>43.015849416844908</v>
      </c>
      <c r="I84" s="116">
        <f t="shared" si="34"/>
        <v>1857.3211946241056</v>
      </c>
      <c r="J84" s="115">
        <f t="shared" si="35"/>
        <v>34.85498284820364</v>
      </c>
      <c r="K84" s="59">
        <f t="shared" si="36"/>
        <v>43.446547262862865</v>
      </c>
      <c r="L84" s="116">
        <f t="shared" si="37"/>
        <v>1857.3185979599552</v>
      </c>
      <c r="M84" s="59">
        <f t="shared" si="38"/>
        <v>36.038065278532208</v>
      </c>
      <c r="N84" s="26">
        <f t="shared" si="39"/>
        <v>43.736385907908272</v>
      </c>
      <c r="O84" s="26">
        <f t="shared" si="40"/>
        <v>1857.3147661189771</v>
      </c>
      <c r="P84" s="115">
        <f t="shared" si="41"/>
        <v>37.237874644620518</v>
      </c>
      <c r="Q84" s="59">
        <f t="shared" si="42"/>
        <v>45.162562973394948</v>
      </c>
      <c r="R84" s="116">
        <f t="shared" si="43"/>
        <v>1857.3147661189771</v>
      </c>
      <c r="S84" s="123">
        <f t="shared" si="27"/>
        <v>36.038244834006342</v>
      </c>
      <c r="T84" s="124">
        <f t="shared" si="28"/>
        <v>43.736560788496327</v>
      </c>
      <c r="U84" s="116">
        <f t="shared" si="44"/>
        <v>1857.3227643958412</v>
      </c>
      <c r="V84" s="115">
        <f t="shared" si="45"/>
        <v>35.901905704419633</v>
      </c>
      <c r="W84" s="59">
        <f t="shared" si="46"/>
        <v>38.701570916138195</v>
      </c>
      <c r="X84" s="116">
        <f t="shared" si="47"/>
        <v>1855.5986106713704</v>
      </c>
      <c r="Y84" s="127">
        <f t="shared" si="48"/>
        <v>3.5496318303297183E-3</v>
      </c>
      <c r="Z84" s="27">
        <f t="shared" si="49"/>
        <v>1.0000010499918339</v>
      </c>
      <c r="AA84" s="5">
        <f t="shared" si="50"/>
        <v>0.99904168206430666</v>
      </c>
      <c r="AB84" s="5">
        <f t="shared" si="51"/>
        <v>0.99904168206430666</v>
      </c>
      <c r="AC84" s="26">
        <f t="shared" si="52"/>
        <v>1859.28</v>
      </c>
      <c r="AD84" s="28">
        <f t="shared" si="53"/>
        <v>38.701570916138195</v>
      </c>
      <c r="AE84" s="29">
        <f t="shared" si="54"/>
        <v>35.901905704419633</v>
      </c>
      <c r="AF84" s="5"/>
    </row>
    <row r="85" spans="1:32">
      <c r="A85" s="107">
        <v>1889.76</v>
      </c>
      <c r="B85" s="58">
        <v>2</v>
      </c>
      <c r="C85" s="105">
        <v>63</v>
      </c>
      <c r="D85" s="115">
        <f t="shared" si="29"/>
        <v>37.140485808736017</v>
      </c>
      <c r="E85" s="59">
        <f t="shared" si="30"/>
        <v>45.40471870259757</v>
      </c>
      <c r="F85" s="116">
        <f t="shared" si="31"/>
        <v>1887.7697700213905</v>
      </c>
      <c r="G85" s="115">
        <f t="shared" si="32"/>
        <v>36.138932210967958</v>
      </c>
      <c r="H85" s="59">
        <f t="shared" si="33"/>
        <v>43.937869610952752</v>
      </c>
      <c r="I85" s="116">
        <f t="shared" si="34"/>
        <v>1887.7787283163013</v>
      </c>
      <c r="J85" s="115">
        <f t="shared" si="35"/>
        <v>35.455092910457353</v>
      </c>
      <c r="K85" s="59">
        <f t="shared" si="36"/>
        <v>44.387898729877307</v>
      </c>
      <c r="L85" s="116">
        <f t="shared" si="37"/>
        <v>1887.7781274023287</v>
      </c>
      <c r="M85" s="59">
        <f t="shared" si="38"/>
        <v>36.639709009851984</v>
      </c>
      <c r="N85" s="26">
        <f t="shared" si="39"/>
        <v>44.671294156775154</v>
      </c>
      <c r="O85" s="26">
        <f t="shared" si="40"/>
        <v>1887.7742491688459</v>
      </c>
      <c r="P85" s="115">
        <f t="shared" si="41"/>
        <v>37.732617929843343</v>
      </c>
      <c r="Q85" s="59">
        <f t="shared" si="42"/>
        <v>46.12548428020505</v>
      </c>
      <c r="R85" s="116">
        <f t="shared" si="43"/>
        <v>1887.7742491688459</v>
      </c>
      <c r="S85" s="123">
        <f t="shared" si="27"/>
        <v>36.63989164522733</v>
      </c>
      <c r="T85" s="124">
        <f t="shared" si="28"/>
        <v>44.671473823293645</v>
      </c>
      <c r="U85" s="116">
        <f t="shared" si="44"/>
        <v>1887.7824033722059</v>
      </c>
      <c r="V85" s="115">
        <f t="shared" si="45"/>
        <v>36.50198968641741</v>
      </c>
      <c r="W85" s="59">
        <f t="shared" si="46"/>
        <v>39.643514087739341</v>
      </c>
      <c r="X85" s="116">
        <f t="shared" si="47"/>
        <v>1886.0494011406904</v>
      </c>
      <c r="Y85" s="127">
        <f t="shared" si="48"/>
        <v>7.8376882379121698E-3</v>
      </c>
      <c r="Z85" s="27">
        <f t="shared" si="49"/>
        <v>1.0000051191445227</v>
      </c>
      <c r="AA85" s="5">
        <f t="shared" si="50"/>
        <v>0.99961425481371602</v>
      </c>
      <c r="AB85" s="5">
        <f t="shared" si="51"/>
        <v>0.99961425481371602</v>
      </c>
      <c r="AC85" s="26">
        <f t="shared" si="52"/>
        <v>1889.76</v>
      </c>
      <c r="AD85" s="28">
        <f t="shared" si="53"/>
        <v>39.643514087739341</v>
      </c>
      <c r="AE85" s="29">
        <f t="shared" si="54"/>
        <v>36.50198968641741</v>
      </c>
      <c r="AF85" s="5"/>
    </row>
    <row r="86" spans="1:32">
      <c r="A86" s="107">
        <v>1920.24</v>
      </c>
      <c r="B86" s="58">
        <v>2</v>
      </c>
      <c r="C86" s="105">
        <v>47</v>
      </c>
      <c r="D86" s="115">
        <f t="shared" si="29"/>
        <v>37.865952466048078</v>
      </c>
      <c r="E86" s="59">
        <f t="shared" si="30"/>
        <v>46.182686446065226</v>
      </c>
      <c r="F86" s="116">
        <f t="shared" si="31"/>
        <v>1918.2312024289326</v>
      </c>
      <c r="G86" s="115">
        <f t="shared" si="32"/>
        <v>36.621858548602113</v>
      </c>
      <c r="H86" s="59">
        <f t="shared" si="33"/>
        <v>44.885665914578667</v>
      </c>
      <c r="I86" s="116">
        <f t="shared" si="34"/>
        <v>1918.2401607238435</v>
      </c>
      <c r="J86" s="115">
        <f t="shared" si="35"/>
        <v>36.065227192824871</v>
      </c>
      <c r="K86" s="59">
        <f t="shared" si="36"/>
        <v>45.258729978862455</v>
      </c>
      <c r="L86" s="116">
        <f t="shared" si="37"/>
        <v>1918.2395598098708</v>
      </c>
      <c r="M86" s="59">
        <f t="shared" si="38"/>
        <v>37.243905507325088</v>
      </c>
      <c r="N86" s="26">
        <f t="shared" si="39"/>
        <v>45.534176180321943</v>
      </c>
      <c r="O86" s="26">
        <f t="shared" si="40"/>
        <v>1918.2356815763881</v>
      </c>
      <c r="P86" s="115">
        <f t="shared" si="41"/>
        <v>38.466006607129721</v>
      </c>
      <c r="Q86" s="59">
        <f t="shared" si="42"/>
        <v>46.918999863299113</v>
      </c>
      <c r="R86" s="116">
        <f t="shared" si="43"/>
        <v>1918.2356815763881</v>
      </c>
      <c r="S86" s="123">
        <f t="shared" si="27"/>
        <v>37.244092894989059</v>
      </c>
      <c r="T86" s="124">
        <f t="shared" si="28"/>
        <v>45.534362633811952</v>
      </c>
      <c r="U86" s="116">
        <f t="shared" si="44"/>
        <v>1918.2440753731901</v>
      </c>
      <c r="V86" s="115">
        <f t="shared" si="45"/>
        <v>37.102073668415187</v>
      </c>
      <c r="W86" s="59">
        <f t="shared" si="46"/>
        <v>40.585457259340487</v>
      </c>
      <c r="X86" s="116">
        <f t="shared" si="47"/>
        <v>1916.5176436274126</v>
      </c>
      <c r="Y86" s="127">
        <f t="shared" si="48"/>
        <v>9.7151805510900784E-3</v>
      </c>
      <c r="Z86" s="27">
        <f t="shared" si="49"/>
        <v>1.0000078654686664</v>
      </c>
      <c r="AA86" s="5">
        <f t="shared" si="50"/>
        <v>0</v>
      </c>
      <c r="AB86" s="5">
        <f t="shared" si="51"/>
        <v>0.99961425481371602</v>
      </c>
      <c r="AC86" s="26">
        <f t="shared" si="52"/>
        <v>1920.24</v>
      </c>
      <c r="AD86" s="28">
        <f t="shared" si="53"/>
        <v>40.585457259340487</v>
      </c>
      <c r="AE86" s="29">
        <f t="shared" si="54"/>
        <v>37.102073668415187</v>
      </c>
      <c r="AF86" s="5"/>
    </row>
    <row r="87" spans="1:32">
      <c r="A87" s="107">
        <v>1950.72</v>
      </c>
      <c r="B87" s="58">
        <v>2.2000000000000002</v>
      </c>
      <c r="C87" s="105">
        <v>41</v>
      </c>
      <c r="D87" s="115">
        <f t="shared" si="29"/>
        <v>38.749008275206918</v>
      </c>
      <c r="E87" s="59">
        <f t="shared" si="30"/>
        <v>46.950315149718584</v>
      </c>
      <c r="F87" s="116">
        <f t="shared" si="31"/>
        <v>1948.6887361211284</v>
      </c>
      <c r="G87" s="115">
        <f t="shared" si="32"/>
        <v>37.347325205914174</v>
      </c>
      <c r="H87" s="59">
        <f t="shared" si="33"/>
        <v>45.663633658046322</v>
      </c>
      <c r="I87" s="116">
        <f t="shared" si="34"/>
        <v>1948.7015931313856</v>
      </c>
      <c r="J87" s="115">
        <f t="shared" si="35"/>
        <v>36.868657989454356</v>
      </c>
      <c r="K87" s="59">
        <f t="shared" si="36"/>
        <v>46.034073005344275</v>
      </c>
      <c r="L87" s="116">
        <f t="shared" si="37"/>
        <v>1948.6990892522442</v>
      </c>
      <c r="M87" s="59">
        <f t="shared" si="38"/>
        <v>38.048166740560539</v>
      </c>
      <c r="N87" s="26">
        <f t="shared" si="39"/>
        <v>46.30697440388245</v>
      </c>
      <c r="O87" s="26">
        <f t="shared" si="40"/>
        <v>1948.6951646262569</v>
      </c>
      <c r="P87" s="115">
        <f t="shared" si="41"/>
        <v>39.360963116047614</v>
      </c>
      <c r="Q87" s="59">
        <f t="shared" si="42"/>
        <v>47.699390505001475</v>
      </c>
      <c r="R87" s="116">
        <f t="shared" si="43"/>
        <v>1948.6951646262569</v>
      </c>
      <c r="S87" s="123">
        <f t="shared" si="27"/>
        <v>38.048355929326249</v>
      </c>
      <c r="T87" s="124">
        <f t="shared" si="28"/>
        <v>46.3071625880144</v>
      </c>
      <c r="U87" s="116">
        <f t="shared" si="44"/>
        <v>1948.7036266355076</v>
      </c>
      <c r="V87" s="115">
        <f t="shared" si="45"/>
        <v>37.907339943495742</v>
      </c>
      <c r="W87" s="59">
        <f t="shared" si="46"/>
        <v>41.363093861916482</v>
      </c>
      <c r="X87" s="116">
        <f t="shared" si="47"/>
        <v>1946.9858861141347</v>
      </c>
      <c r="Y87" s="127">
        <f t="shared" si="48"/>
        <v>5.1839475032276752E-3</v>
      </c>
      <c r="Z87" s="27">
        <f t="shared" si="49"/>
        <v>1.000002239448661</v>
      </c>
      <c r="AA87" s="5">
        <f t="shared" si="50"/>
        <v>0.99904168206430666</v>
      </c>
      <c r="AB87" s="5">
        <f t="shared" si="51"/>
        <v>0.99904168206430666</v>
      </c>
      <c r="AC87" s="26">
        <f t="shared" si="52"/>
        <v>1950.72</v>
      </c>
      <c r="AD87" s="28">
        <f t="shared" si="53"/>
        <v>41.363093861916482</v>
      </c>
      <c r="AE87" s="29">
        <f t="shared" si="54"/>
        <v>37.907339943495742</v>
      </c>
      <c r="AF87" s="5"/>
    </row>
    <row r="88" spans="1:32">
      <c r="A88" s="107">
        <v>1981.2</v>
      </c>
      <c r="B88" s="58">
        <v>2.5</v>
      </c>
      <c r="C88" s="105">
        <v>42</v>
      </c>
      <c r="D88" s="115">
        <f t="shared" si="29"/>
        <v>39.737033386103526</v>
      </c>
      <c r="E88" s="59">
        <f t="shared" si="30"/>
        <v>47.839936955437707</v>
      </c>
      <c r="F88" s="116">
        <f t="shared" si="31"/>
        <v>1979.1397259149435</v>
      </c>
      <c r="G88" s="115">
        <f t="shared" si="32"/>
        <v>38.230381015073014</v>
      </c>
      <c r="H88" s="59">
        <f t="shared" si="33"/>
        <v>46.43126236169968</v>
      </c>
      <c r="I88" s="116">
        <f t="shared" si="34"/>
        <v>1979.1591268235813</v>
      </c>
      <c r="J88" s="115">
        <f t="shared" si="35"/>
        <v>37.8046983232937</v>
      </c>
      <c r="K88" s="59">
        <f t="shared" si="36"/>
        <v>46.861515067081129</v>
      </c>
      <c r="L88" s="116">
        <f t="shared" si="37"/>
        <v>1979.1534553606573</v>
      </c>
      <c r="M88" s="59">
        <f t="shared" si="38"/>
        <v>38.983707200588263</v>
      </c>
      <c r="N88" s="26">
        <f t="shared" si="39"/>
        <v>47.135599658568687</v>
      </c>
      <c r="O88" s="26">
        <f t="shared" si="40"/>
        <v>1979.1494263692623</v>
      </c>
      <c r="P88" s="115">
        <f t="shared" si="41"/>
        <v>40.363474050585275</v>
      </c>
      <c r="Q88" s="59">
        <f t="shared" si="42"/>
        <v>48.601604645098114</v>
      </c>
      <c r="R88" s="116">
        <f t="shared" si="43"/>
        <v>1979.1494263692623</v>
      </c>
      <c r="S88" s="123">
        <f t="shared" si="27"/>
        <v>38.983898567313418</v>
      </c>
      <c r="T88" s="124">
        <f t="shared" si="28"/>
        <v>47.135789771759057</v>
      </c>
      <c r="U88" s="116">
        <f t="shared" si="44"/>
        <v>1979.1579592767262</v>
      </c>
      <c r="V88" s="115">
        <f t="shared" si="45"/>
        <v>38.833235541058961</v>
      </c>
      <c r="W88" s="59">
        <f t="shared" si="46"/>
        <v>42.182257089421782</v>
      </c>
      <c r="X88" s="116">
        <f t="shared" si="47"/>
        <v>1977.4366765834548</v>
      </c>
      <c r="Y88" s="127">
        <f t="shared" si="48"/>
        <v>5.2854701390859507E-3</v>
      </c>
      <c r="Z88" s="27">
        <f t="shared" si="49"/>
        <v>1.0000023280227195</v>
      </c>
      <c r="AA88" s="5">
        <f t="shared" si="50"/>
        <v>0.99896706304864913</v>
      </c>
      <c r="AB88" s="5">
        <f t="shared" si="51"/>
        <v>0.99896706304864913</v>
      </c>
      <c r="AC88" s="26">
        <f t="shared" si="52"/>
        <v>1981.2</v>
      </c>
      <c r="AD88" s="28">
        <f t="shared" si="53"/>
        <v>42.182257089421782</v>
      </c>
      <c r="AE88" s="29">
        <f t="shared" si="54"/>
        <v>38.833235541058961</v>
      </c>
      <c r="AF88" s="5"/>
    </row>
    <row r="89" spans="1:32">
      <c r="A89" s="107">
        <v>2011.68</v>
      </c>
      <c r="B89" s="58">
        <v>2.2000000000000002</v>
      </c>
      <c r="C89" s="105">
        <v>45</v>
      </c>
      <c r="D89" s="115">
        <f t="shared" si="29"/>
        <v>40.564391044181853</v>
      </c>
      <c r="E89" s="59">
        <f t="shared" si="30"/>
        <v>48.667294613516034</v>
      </c>
      <c r="F89" s="116">
        <f t="shared" si="31"/>
        <v>2009.5972596071392</v>
      </c>
      <c r="G89" s="115">
        <f t="shared" si="32"/>
        <v>39.218406125969622</v>
      </c>
      <c r="H89" s="59">
        <f t="shared" si="33"/>
        <v>47.320884167418804</v>
      </c>
      <c r="I89" s="116">
        <f t="shared" si="34"/>
        <v>2009.6101166173964</v>
      </c>
      <c r="J89" s="115">
        <f t="shared" si="35"/>
        <v>38.711266828686199</v>
      </c>
      <c r="K89" s="59">
        <f t="shared" si="36"/>
        <v>47.721092936558136</v>
      </c>
      <c r="L89" s="116">
        <f t="shared" si="37"/>
        <v>2009.6078214690704</v>
      </c>
      <c r="M89" s="59">
        <f t="shared" si="38"/>
        <v>39.891398585075727</v>
      </c>
      <c r="N89" s="26">
        <f t="shared" si="39"/>
        <v>47.994089390467408</v>
      </c>
      <c r="O89" s="26">
        <f t="shared" si="40"/>
        <v>2009.6036881122677</v>
      </c>
      <c r="P89" s="115">
        <f t="shared" si="41"/>
        <v>41.20703946966912</v>
      </c>
      <c r="Q89" s="59">
        <f t="shared" si="42"/>
        <v>49.443555836734824</v>
      </c>
      <c r="R89" s="116">
        <f t="shared" si="43"/>
        <v>2009.6036881122677</v>
      </c>
      <c r="S89" s="123">
        <f t="shared" si="27"/>
        <v>39.891592373564393</v>
      </c>
      <c r="T89" s="124">
        <f t="shared" si="28"/>
        <v>47.994281794148961</v>
      </c>
      <c r="U89" s="116">
        <f t="shared" si="44"/>
        <v>2009.6123022731413</v>
      </c>
      <c r="V89" s="115">
        <f t="shared" si="45"/>
        <v>39.743017944099485</v>
      </c>
      <c r="W89" s="59">
        <f t="shared" si="46"/>
        <v>43.045608353327957</v>
      </c>
      <c r="X89" s="116">
        <f t="shared" si="47"/>
        <v>2007.8851926651776</v>
      </c>
      <c r="Y89" s="127">
        <f t="shared" si="48"/>
        <v>5.6583093435361434E-3</v>
      </c>
      <c r="Z89" s="27">
        <f t="shared" si="49"/>
        <v>1.0000026680472611</v>
      </c>
      <c r="AA89" s="5">
        <f t="shared" si="50"/>
        <v>0.99934871324903674</v>
      </c>
      <c r="AB89" s="5">
        <f t="shared" si="51"/>
        <v>0.99934871324903674</v>
      </c>
      <c r="AC89" s="26">
        <f t="shared" si="52"/>
        <v>2011.68</v>
      </c>
      <c r="AD89" s="28">
        <f t="shared" si="53"/>
        <v>43.045608353327957</v>
      </c>
      <c r="AE89" s="29">
        <f t="shared" si="54"/>
        <v>39.743017944099485</v>
      </c>
      <c r="AF89" s="5"/>
    </row>
    <row r="90" spans="1:32">
      <c r="A90" s="107">
        <v>2042.16</v>
      </c>
      <c r="B90" s="58">
        <v>2.2000000000000002</v>
      </c>
      <c r="C90" s="105">
        <v>53</v>
      </c>
      <c r="D90" s="115">
        <f t="shared" si="29"/>
        <v>41.26855098352781</v>
      </c>
      <c r="E90" s="59">
        <f t="shared" si="30"/>
        <v>49.601746414617622</v>
      </c>
      <c r="F90" s="116">
        <f t="shared" si="31"/>
        <v>2040.054793299335</v>
      </c>
      <c r="G90" s="115">
        <f t="shared" si="32"/>
        <v>40.045763784047949</v>
      </c>
      <c r="H90" s="59">
        <f t="shared" si="33"/>
        <v>48.148241825497131</v>
      </c>
      <c r="I90" s="116">
        <f t="shared" si="34"/>
        <v>2040.0676503095922</v>
      </c>
      <c r="J90" s="115">
        <f t="shared" si="35"/>
        <v>39.478895532339557</v>
      </c>
      <c r="K90" s="59">
        <f t="shared" si="36"/>
        <v>48.603497859771537</v>
      </c>
      <c r="L90" s="116">
        <f t="shared" si="37"/>
        <v>2040.0653551612661</v>
      </c>
      <c r="M90" s="59">
        <f t="shared" si="38"/>
        <v>40.657157383787869</v>
      </c>
      <c r="N90" s="26">
        <f t="shared" si="39"/>
        <v>48.874994120057366</v>
      </c>
      <c r="O90" s="26">
        <f t="shared" si="40"/>
        <v>2040.0612218044635</v>
      </c>
      <c r="P90" s="115">
        <f t="shared" si="41"/>
        <v>41.924771549075416</v>
      </c>
      <c r="Q90" s="59">
        <f t="shared" si="42"/>
        <v>50.391579777896752</v>
      </c>
      <c r="R90" s="116">
        <f t="shared" si="43"/>
        <v>2040.0612218044635</v>
      </c>
      <c r="S90" s="123">
        <f t="shared" si="27"/>
        <v>40.657353003287234</v>
      </c>
      <c r="T90" s="124">
        <f t="shared" si="28"/>
        <v>48.875188630075783</v>
      </c>
      <c r="U90" s="116">
        <f t="shared" si="44"/>
        <v>2040.0699087925382</v>
      </c>
      <c r="V90" s="115">
        <f t="shared" si="45"/>
        <v>40.652800347140008</v>
      </c>
      <c r="W90" s="59">
        <f t="shared" si="46"/>
        <v>43.908959617234132</v>
      </c>
      <c r="X90" s="116">
        <f t="shared" si="47"/>
        <v>2038.3453414450082</v>
      </c>
      <c r="Y90" s="127">
        <f t="shared" si="48"/>
        <v>5.3566027939090091E-3</v>
      </c>
      <c r="Z90" s="27">
        <f t="shared" si="49"/>
        <v>1.0000023911063185</v>
      </c>
      <c r="AA90" s="5">
        <f t="shared" si="50"/>
        <v>0</v>
      </c>
      <c r="AB90" s="5">
        <f t="shared" si="51"/>
        <v>0.99934871324903674</v>
      </c>
      <c r="AC90" s="26">
        <f t="shared" si="52"/>
        <v>2042.16</v>
      </c>
      <c r="AD90" s="28">
        <f t="shared" si="53"/>
        <v>43.908959617234132</v>
      </c>
      <c r="AE90" s="29">
        <f t="shared" si="54"/>
        <v>40.652800347140008</v>
      </c>
      <c r="AF90" s="5"/>
    </row>
    <row r="91" spans="1:32">
      <c r="A91" s="107">
        <v>2072.64</v>
      </c>
      <c r="B91" s="58">
        <v>2.2000000000000002</v>
      </c>
      <c r="C91" s="105">
        <v>50</v>
      </c>
      <c r="D91" s="115">
        <f t="shared" si="29"/>
        <v>42.020651324723254</v>
      </c>
      <c r="E91" s="59">
        <f t="shared" si="30"/>
        <v>50.498064698228625</v>
      </c>
      <c r="F91" s="116">
        <f t="shared" si="31"/>
        <v>2070.5123269915307</v>
      </c>
      <c r="G91" s="115">
        <f t="shared" si="32"/>
        <v>40.749923723393898</v>
      </c>
      <c r="H91" s="59">
        <f t="shared" si="33"/>
        <v>49.082693626598711</v>
      </c>
      <c r="I91" s="116">
        <f t="shared" si="34"/>
        <v>2070.5251840017877</v>
      </c>
      <c r="J91" s="115">
        <f t="shared" si="35"/>
        <v>40.20727527015471</v>
      </c>
      <c r="K91" s="59">
        <f t="shared" si="36"/>
        <v>49.518521742666579</v>
      </c>
      <c r="L91" s="116">
        <f t="shared" si="37"/>
        <v>2070.5228888534616</v>
      </c>
      <c r="M91" s="59">
        <f t="shared" si="38"/>
        <v>41.385287524058569</v>
      </c>
      <c r="N91" s="26">
        <f t="shared" si="39"/>
        <v>49.790379162413657</v>
      </c>
      <c r="O91" s="26">
        <f t="shared" si="40"/>
        <v>2070.5187554966592</v>
      </c>
      <c r="P91" s="115">
        <f t="shared" si="41"/>
        <v>42.688423070378242</v>
      </c>
      <c r="Q91" s="59">
        <f t="shared" si="42"/>
        <v>51.303226995252857</v>
      </c>
      <c r="R91" s="116">
        <f t="shared" si="43"/>
        <v>2070.5187554966592</v>
      </c>
      <c r="S91" s="123">
        <f t="shared" si="27"/>
        <v>41.385483388884644</v>
      </c>
      <c r="T91" s="124">
        <f t="shared" si="28"/>
        <v>49.79057398085002</v>
      </c>
      <c r="U91" s="116">
        <f t="shared" si="44"/>
        <v>2070.5274527466995</v>
      </c>
      <c r="V91" s="115">
        <f t="shared" si="45"/>
        <v>41.562582750180532</v>
      </c>
      <c r="W91" s="59">
        <f t="shared" si="46"/>
        <v>44.772310881140307</v>
      </c>
      <c r="X91" s="116">
        <f t="shared" si="47"/>
        <v>2068.8054902248386</v>
      </c>
      <c r="Y91" s="127">
        <f t="shared" si="48"/>
        <v>2.0107517264938693E-3</v>
      </c>
      <c r="Z91" s="27">
        <f t="shared" si="49"/>
        <v>1.0000003369270116</v>
      </c>
      <c r="AA91" s="5">
        <f t="shared" si="50"/>
        <v>0</v>
      </c>
      <c r="AB91" s="5">
        <f t="shared" si="51"/>
        <v>0.99934871324903674</v>
      </c>
      <c r="AC91" s="26">
        <f t="shared" si="52"/>
        <v>2072.64</v>
      </c>
      <c r="AD91" s="28">
        <f t="shared" si="53"/>
        <v>44.772310881140307</v>
      </c>
      <c r="AE91" s="29">
        <f t="shared" si="54"/>
        <v>41.562582750180532</v>
      </c>
      <c r="AF91" s="5"/>
    </row>
    <row r="92" spans="1:32">
      <c r="A92" s="107">
        <v>2103.12</v>
      </c>
      <c r="B92" s="58">
        <v>2.7</v>
      </c>
      <c r="C92" s="105">
        <v>48</v>
      </c>
      <c r="D92" s="115">
        <f t="shared" si="29"/>
        <v>42.981392139130804</v>
      </c>
      <c r="E92" s="59">
        <f t="shared" si="30"/>
        <v>51.56507547021684</v>
      </c>
      <c r="F92" s="116">
        <f t="shared" si="31"/>
        <v>2100.9584903803716</v>
      </c>
      <c r="G92" s="115">
        <f t="shared" si="32"/>
        <v>41.502024064589349</v>
      </c>
      <c r="H92" s="59">
        <f t="shared" si="33"/>
        <v>49.979011910209721</v>
      </c>
      <c r="I92" s="116">
        <f t="shared" si="34"/>
        <v>2100.9827176939834</v>
      </c>
      <c r="J92" s="115">
        <f t="shared" si="35"/>
        <v>41.062084050776072</v>
      </c>
      <c r="K92" s="59">
        <f t="shared" si="36"/>
        <v>50.500967888589614</v>
      </c>
      <c r="L92" s="116">
        <f t="shared" si="37"/>
        <v>2100.9750272763899</v>
      </c>
      <c r="M92" s="59">
        <f t="shared" si="38"/>
        <v>42.24170810186007</v>
      </c>
      <c r="N92" s="26">
        <f t="shared" si="39"/>
        <v>50.772043690213273</v>
      </c>
      <c r="O92" s="26">
        <f t="shared" si="40"/>
        <v>2100.9706040371775</v>
      </c>
      <c r="P92" s="115">
        <f t="shared" si="41"/>
        <v>43.661501488808028</v>
      </c>
      <c r="Q92" s="59">
        <f t="shared" si="42"/>
        <v>52.384941151158579</v>
      </c>
      <c r="R92" s="116">
        <f t="shared" si="43"/>
        <v>2100.9706040371775</v>
      </c>
      <c r="S92" s="123">
        <f t="shared" si="27"/>
        <v>42.24190956024399</v>
      </c>
      <c r="T92" s="124">
        <f t="shared" si="28"/>
        <v>50.772244920215932</v>
      </c>
      <c r="U92" s="116">
        <f t="shared" si="44"/>
        <v>2100.9795001780208</v>
      </c>
      <c r="V92" s="115">
        <f t="shared" si="45"/>
        <v>42.42016068322085</v>
      </c>
      <c r="W92" s="59">
        <f t="shared" si="46"/>
        <v>45.758841442039788</v>
      </c>
      <c r="X92" s="116">
        <f t="shared" si="47"/>
        <v>2099.2656390046691</v>
      </c>
      <c r="Y92" s="127">
        <f t="shared" si="48"/>
        <v>8.8529791395913476E-3</v>
      </c>
      <c r="Z92" s="27">
        <f t="shared" si="49"/>
        <v>1.0000065313211599</v>
      </c>
      <c r="AA92" s="5">
        <f t="shared" si="50"/>
        <v>0.99896826273880701</v>
      </c>
      <c r="AB92" s="5">
        <f t="shared" si="51"/>
        <v>0.99896826273880701</v>
      </c>
      <c r="AC92" s="26">
        <f t="shared" si="52"/>
        <v>2103.12</v>
      </c>
      <c r="AD92" s="28">
        <f t="shared" si="53"/>
        <v>45.758841442039788</v>
      </c>
      <c r="AE92" s="29">
        <f t="shared" si="54"/>
        <v>42.42016068322085</v>
      </c>
      <c r="AF92" s="5"/>
    </row>
    <row r="93" spans="1:32">
      <c r="A93" s="107">
        <v>2133.6</v>
      </c>
      <c r="B93" s="58">
        <v>3</v>
      </c>
      <c r="C93" s="105">
        <v>38</v>
      </c>
      <c r="D93" s="115">
        <f t="shared" si="29"/>
        <v>44.238426850956195</v>
      </c>
      <c r="E93" s="59">
        <f t="shared" si="30"/>
        <v>52.547178622586031</v>
      </c>
      <c r="F93" s="116">
        <f t="shared" si="31"/>
        <v>2131.3967185996912</v>
      </c>
      <c r="G93" s="115">
        <f t="shared" si="32"/>
        <v>42.4627648789969</v>
      </c>
      <c r="H93" s="59">
        <f t="shared" si="33"/>
        <v>51.046022682197936</v>
      </c>
      <c r="I93" s="116">
        <f t="shared" si="34"/>
        <v>2131.4288810828243</v>
      </c>
      <c r="J93" s="115">
        <f t="shared" si="35"/>
        <v>42.170456052826729</v>
      </c>
      <c r="K93" s="59">
        <f t="shared" si="36"/>
        <v>51.53326310284158</v>
      </c>
      <c r="L93" s="116">
        <f t="shared" si="37"/>
        <v>2131.4173274045284</v>
      </c>
      <c r="M93" s="59">
        <f t="shared" si="38"/>
        <v>43.35059586497654</v>
      </c>
      <c r="N93" s="26">
        <f t="shared" si="39"/>
        <v>51.796600652391973</v>
      </c>
      <c r="O93" s="26">
        <f t="shared" si="40"/>
        <v>2131.4127998412578</v>
      </c>
      <c r="P93" s="115">
        <f t="shared" si="41"/>
        <v>44.934296384596799</v>
      </c>
      <c r="Q93" s="59">
        <f t="shared" si="42"/>
        <v>53.384547761073506</v>
      </c>
      <c r="R93" s="116">
        <f t="shared" si="43"/>
        <v>2131.4127998412578</v>
      </c>
      <c r="S93" s="123">
        <f t="shared" si="27"/>
        <v>43.35080678091709</v>
      </c>
      <c r="T93" s="124">
        <f t="shared" si="28"/>
        <v>51.796810620705052</v>
      </c>
      <c r="U93" s="116">
        <f t="shared" si="44"/>
        <v>2131.4219556195508</v>
      </c>
      <c r="V93" s="115">
        <f t="shared" si="45"/>
        <v>43.528337810726292</v>
      </c>
      <c r="W93" s="59">
        <f t="shared" si="46"/>
        <v>46.792233331551316</v>
      </c>
      <c r="X93" s="116">
        <f t="shared" si="47"/>
        <v>2129.7141916529481</v>
      </c>
      <c r="Y93" s="127">
        <f t="shared" si="48"/>
        <v>1.0116588390182672E-2</v>
      </c>
      <c r="Z93" s="27">
        <f t="shared" si="49"/>
        <v>1.0000085288673437</v>
      </c>
      <c r="AA93" s="5">
        <f t="shared" si="50"/>
        <v>0.99857127359649223</v>
      </c>
      <c r="AB93" s="5">
        <f t="shared" si="51"/>
        <v>0.99857127359649223</v>
      </c>
      <c r="AC93" s="26">
        <f t="shared" si="52"/>
        <v>2133.6</v>
      </c>
      <c r="AD93" s="28">
        <f t="shared" si="53"/>
        <v>46.792233331551316</v>
      </c>
      <c r="AE93" s="29">
        <f t="shared" si="54"/>
        <v>43.528337810726292</v>
      </c>
      <c r="AF93" s="5"/>
    </row>
    <row r="94" spans="1:32">
      <c r="A94" s="107">
        <v>2164.08</v>
      </c>
      <c r="B94" s="58">
        <v>3.5</v>
      </c>
      <c r="C94" s="105">
        <v>39</v>
      </c>
      <c r="D94" s="115">
        <f t="shared" si="29"/>
        <v>45.684508569984139</v>
      </c>
      <c r="E94" s="59">
        <f t="shared" si="30"/>
        <v>53.718192509350047</v>
      </c>
      <c r="F94" s="116">
        <f t="shared" si="31"/>
        <v>2161.8198672555895</v>
      </c>
      <c r="G94" s="115">
        <f t="shared" si="32"/>
        <v>43.719799590822291</v>
      </c>
      <c r="H94" s="59">
        <f t="shared" si="33"/>
        <v>52.028125834567128</v>
      </c>
      <c r="I94" s="116">
        <f t="shared" si="34"/>
        <v>2161.8671093021439</v>
      </c>
      <c r="J94" s="115">
        <f t="shared" si="35"/>
        <v>43.522799946512002</v>
      </c>
      <c r="K94" s="59">
        <f t="shared" si="36"/>
        <v>52.607235922912054</v>
      </c>
      <c r="L94" s="116">
        <f t="shared" si="37"/>
        <v>2161.8483055231163</v>
      </c>
      <c r="M94" s="59">
        <f t="shared" si="38"/>
        <v>44.702154080403204</v>
      </c>
      <c r="N94" s="26">
        <f t="shared" si="39"/>
        <v>52.873159171958577</v>
      </c>
      <c r="O94" s="26">
        <f t="shared" si="40"/>
        <v>2161.843488278867</v>
      </c>
      <c r="P94" s="115">
        <f t="shared" si="41"/>
        <v>46.400998751784606</v>
      </c>
      <c r="Q94" s="59">
        <f t="shared" si="42"/>
        <v>54.571672263854076</v>
      </c>
      <c r="R94" s="116">
        <f t="shared" si="43"/>
        <v>2161.843488278867</v>
      </c>
      <c r="S94" s="123">
        <f t="shared" si="27"/>
        <v>44.702373685259928</v>
      </c>
      <c r="T94" s="124">
        <f t="shared" si="28"/>
        <v>52.873376061265979</v>
      </c>
      <c r="U94" s="116">
        <f t="shared" si="44"/>
        <v>2161.8528396903912</v>
      </c>
      <c r="V94" s="115">
        <f t="shared" si="45"/>
        <v>44.871839338244584</v>
      </c>
      <c r="W94" s="59">
        <f t="shared" si="46"/>
        <v>47.860902700637453</v>
      </c>
      <c r="X94" s="116">
        <f t="shared" si="47"/>
        <v>2160.1506440721691</v>
      </c>
      <c r="Y94" s="127">
        <f t="shared" si="48"/>
        <v>8.7832323809165763E-3</v>
      </c>
      <c r="Z94" s="27">
        <f t="shared" si="49"/>
        <v>1.0000064288138499</v>
      </c>
      <c r="AA94" s="5">
        <f t="shared" si="50"/>
        <v>0.99827410877916867</v>
      </c>
      <c r="AB94" s="5">
        <f t="shared" si="51"/>
        <v>0.99827410877916867</v>
      </c>
      <c r="AC94" s="26">
        <f t="shared" si="52"/>
        <v>2164.08</v>
      </c>
      <c r="AD94" s="28">
        <f t="shared" si="53"/>
        <v>47.860902700637453</v>
      </c>
      <c r="AE94" s="29">
        <f t="shared" si="54"/>
        <v>44.871839338244584</v>
      </c>
      <c r="AF94" s="5"/>
    </row>
    <row r="95" spans="1:32">
      <c r="A95" s="107">
        <v>2194.56</v>
      </c>
      <c r="B95" s="58">
        <v>4</v>
      </c>
      <c r="C95" s="105">
        <v>50</v>
      </c>
      <c r="D95" s="115">
        <f t="shared" ref="D95:D124" si="55">($A95-$A94)*SIN($B95*$AA$30)*COS($C95*$AA$30)+D94</f>
        <v>47.051189007097292</v>
      </c>
      <c r="E95" s="59">
        <f t="shared" ref="E95:E124" si="56">($A95-$A94)*SIN($B95*$AA$30)*SIN($C95*$AA$30)+E94</f>
        <v>55.346938830207876</v>
      </c>
      <c r="F95" s="116">
        <f t="shared" ref="F95:F124" si="57">($A95-$A94)*COS($B95*$AA$30)+F94</f>
        <v>2192.2256195075088</v>
      </c>
      <c r="G95" s="115">
        <f t="shared" ref="G95:G124" si="58">($A95-$A94)*SIN($B94*$AA$30)*COS($C94*$AA$30)+G94</f>
        <v>45.165881309850235</v>
      </c>
      <c r="H95" s="59">
        <f t="shared" ref="H95:H124" si="59">($A95-$A94)*SIN($B94*$AA$30)*SIN($C94*$AA$30)+H94</f>
        <v>53.199139721331143</v>
      </c>
      <c r="I95" s="116">
        <f t="shared" ref="I95:I124" si="60">($A95-$A94)*COS($B94*$AA$30)+I94</f>
        <v>2192.2902579580423</v>
      </c>
      <c r="J95" s="115">
        <f t="shared" ref="J95:J124" si="61">($A95-$A94)*SIN(($B94+$B95)/2*$AA$30)*COS(($C94+$C95)/2*$AA$30)+J94</f>
        <v>44.944655714920415</v>
      </c>
      <c r="K95" s="59">
        <f t="shared" ref="K95:K124" si="62">($A95-$A94)*SIN(($B94+$B95)*$AA$30)/2*SIN(($C94+$C95)/2*$AA$30)+K94</f>
        <v>54.001498067490907</v>
      </c>
      <c r="L95" s="116">
        <f t="shared" ref="L95:L124" si="63">($A95-$A94)*COS(($B94+$B95)/2*$AA$30)+L94</f>
        <v>2192.2630455034291</v>
      </c>
      <c r="M95" s="59">
        <f t="shared" ref="M95:M124" si="64">($A95-$A94)*(SIN($B94*$AA$30)*COS($C94*$AA$30)+SIN($B95*$AA$30)*COS($C95*$AA$30))/2+M94</f>
        <v>46.108535158473757</v>
      </c>
      <c r="N95" s="26">
        <f t="shared" ref="N95:N124" si="65">($A95-$A94)*(SIN($B94*$AA$30)*SIN($C94*$AA$30)+SIN($B95*$AA$30)*SIN($C95*$AA$30))/2+N94</f>
        <v>54.273039275769499</v>
      </c>
      <c r="O95" s="26">
        <f t="shared" ref="O95:O124" si="66">($A95-$A94)*(COS($B95*$AA$30)+COS($B94*$AA$30))/2+O94</f>
        <v>2192.257938732776</v>
      </c>
      <c r="P95" s="115">
        <f t="shared" ref="P95:P124" si="67">($A95-$A94)*(SIN($B95*$AA$30)*COS($C95*$AA$30))+(SIN($B94*$AA$30)*COS($C94*$AA$30))/2+P94</f>
        <v>47.791401001873943</v>
      </c>
      <c r="Q95" s="59">
        <f t="shared" ref="Q95:Q124" si="68">($A95-$A94)*(SIN($B95*$AA$30)*SIN($C95*$AA$30))+(SIN($B94*$AA$30)*SIN($C94*$AA$30))/2+Q94</f>
        <v>56.219628130098457</v>
      </c>
      <c r="R95" s="116">
        <f t="shared" ref="R95:R124" si="69">($A95-$A94)*(COS($B95*$AA$30)+COS($B94*$AA$30))/2+R94</f>
        <v>2192.257938732776</v>
      </c>
      <c r="S95" s="123">
        <f t="shared" si="27"/>
        <v>46.108782032674426</v>
      </c>
      <c r="T95" s="124">
        <f t="shared" si="28"/>
        <v>54.27328330836874</v>
      </c>
      <c r="U95" s="116">
        <f t="shared" ref="U95:U124" si="70">($A95-$A94)*(COS($B95*$AA$30)+COS($B94*$AA$30))/2*Z95+U94</f>
        <v>2192.2678798721649</v>
      </c>
      <c r="V95" s="115">
        <f t="shared" ref="V95:V124" si="71">IF($B94&lt;&gt;$B95,(($A95-$A94)*(COS($B94*$AA$30)-COS($B95*$AA$30))*(SIN($C95*$AA$30)-SIN($C94*$AA$30)))/(($B95*$AA$30-$B94*$AA$30)*($C95*$AA$30-$C94*$AA$30)+0.000001),V94-V93)+V94</f>
        <v>46.290661093181761</v>
      </c>
      <c r="W95" s="59">
        <f t="shared" ref="W95:W124" si="72">IF($B94&lt;&gt;$B95,(($A95-$A94)*(COS($B94*$AA$30)-COS($B95*$AA$30))*(COS($C94*$AA$30)-COS($C95*$AA$30)))/(($B95*$AA$30-$B94*$AA$30)*($C95*$AA$30-$C94*$AA$30)+0.000001),W94-W93)+W94</f>
        <v>49.255174956063215</v>
      </c>
      <c r="X95" s="116">
        <f t="shared" ref="X95:X124" si="73">($A95-$A94)*AB94+X94</f>
        <v>2190.5780389077581</v>
      </c>
      <c r="Y95" s="127">
        <f t="shared" ref="Y95:Y124" si="74">0.000001+ACOS(COS($B95*$AA$30-$B94*$AA$30)-SIN($B94*$AA$30)*SIN($B95*$AA$30)*(1-COS($C95*$AA$30-$C94*$AA$30)))</f>
        <v>1.5253566792814281E-2</v>
      </c>
      <c r="Z95" s="27">
        <f t="shared" ref="Z95:Z124" si="75">2/Y95*(TAN(Y95/2))</f>
        <v>1.0000193897261354</v>
      </c>
      <c r="AA95" s="5">
        <f t="shared" ref="AA95:AA124" si="76">(SIN($B95*$AA$30)-SIN($B94*$AA$30))/($B95*$AA$30-$B94*$AA$30+0.000001)</f>
        <v>0.99774142419203871</v>
      </c>
      <c r="AB95" s="5">
        <f t="shared" ref="AB95:AB124" si="77">IF(AA95=0,AB94,AA95)</f>
        <v>0.99774142419203871</v>
      </c>
      <c r="AC95" s="26">
        <f t="shared" ref="AC95:AC124" si="78">A95</f>
        <v>2194.56</v>
      </c>
      <c r="AD95" s="28">
        <f t="shared" ref="AD95:AD124" si="79">W95</f>
        <v>49.255174956063215</v>
      </c>
      <c r="AE95" s="29">
        <f t="shared" ref="AE95:AE124" si="80">V95</f>
        <v>46.290661093181761</v>
      </c>
      <c r="AF95" s="5"/>
    </row>
    <row r="96" spans="1:32">
      <c r="A96" s="107">
        <v>2225.04</v>
      </c>
      <c r="B96" s="58">
        <v>3.7</v>
      </c>
      <c r="C96" s="105">
        <v>35</v>
      </c>
      <c r="D96" s="115">
        <f t="shared" si="55"/>
        <v>48.662415824609717</v>
      </c>
      <c r="E96" s="59">
        <f t="shared" si="56"/>
        <v>56.475131993595717</v>
      </c>
      <c r="F96" s="116">
        <f t="shared" si="57"/>
        <v>2222.642087552445</v>
      </c>
      <c r="G96" s="115">
        <f t="shared" si="58"/>
        <v>46.532561746963388</v>
      </c>
      <c r="H96" s="59">
        <f t="shared" si="59"/>
        <v>54.827886042188972</v>
      </c>
      <c r="I96" s="116">
        <f t="shared" si="60"/>
        <v>2222.6960102099615</v>
      </c>
      <c r="J96" s="115">
        <f t="shared" si="61"/>
        <v>46.453543957243248</v>
      </c>
      <c r="K96" s="59">
        <f t="shared" si="62"/>
        <v>55.381019131014369</v>
      </c>
      <c r="L96" s="116">
        <f t="shared" si="63"/>
        <v>2222.6742598693859</v>
      </c>
      <c r="M96" s="59">
        <f t="shared" si="64"/>
        <v>47.597488785786545</v>
      </c>
      <c r="N96" s="26">
        <f t="shared" si="65"/>
        <v>55.65150901789233</v>
      </c>
      <c r="O96" s="26">
        <f t="shared" si="66"/>
        <v>2222.6690488812037</v>
      </c>
      <c r="P96" s="115">
        <f t="shared" si="67"/>
        <v>49.425047117895446</v>
      </c>
      <c r="Q96" s="59">
        <f t="shared" si="68"/>
        <v>57.374539573027931</v>
      </c>
      <c r="R96" s="116">
        <f t="shared" si="69"/>
        <v>2222.6690488812037</v>
      </c>
      <c r="S96" s="123">
        <f t="shared" ref="S96:S124" si="81">($A96-$A95)*((SIN($B96*$AA$30)*COS($C96*$AA$30)+SIN($B95*$AA$30)*COS($C95*$AA$30))/2*Z96)+S95</f>
        <v>47.597777132989627</v>
      </c>
      <c r="T96" s="124">
        <f t="shared" ref="T96:T124" si="82">($A96-$A95)*((SIN($B96*$AA$30)*SIN($C96*$AA$30)+SIN($B95*$AA$30)*SIN($C95*$AA$30))/2*Z96)+T95</f>
        <v>55.65179144609899</v>
      </c>
      <c r="U96" s="116">
        <f t="shared" si="70"/>
        <v>2222.6798370852839</v>
      </c>
      <c r="V96" s="115">
        <f t="shared" si="71"/>
        <v>47.794145430969657</v>
      </c>
      <c r="W96" s="59">
        <f t="shared" si="72"/>
        <v>50.632864524425202</v>
      </c>
      <c r="X96" s="116">
        <f t="shared" si="73"/>
        <v>2220.9891975171313</v>
      </c>
      <c r="Y96" s="127">
        <f t="shared" si="74"/>
        <v>1.8282076316196688E-2</v>
      </c>
      <c r="Z96" s="27">
        <f t="shared" si="75"/>
        <v>1.0000278537905054</v>
      </c>
      <c r="AA96" s="5">
        <f t="shared" si="76"/>
        <v>0.99793270484667407</v>
      </c>
      <c r="AB96" s="5">
        <f t="shared" si="77"/>
        <v>0.99793270484667407</v>
      </c>
      <c r="AC96" s="26">
        <f t="shared" si="78"/>
        <v>2225.04</v>
      </c>
      <c r="AD96" s="28">
        <f t="shared" si="79"/>
        <v>50.632864524425202</v>
      </c>
      <c r="AE96" s="29">
        <f t="shared" si="80"/>
        <v>47.794145430969657</v>
      </c>
      <c r="AF96" s="5"/>
    </row>
    <row r="97" spans="1:32">
      <c r="A97" s="107">
        <v>2255.52</v>
      </c>
      <c r="B97" s="58">
        <v>3</v>
      </c>
      <c r="C97" s="105">
        <v>22</v>
      </c>
      <c r="D97" s="115">
        <f t="shared" si="55"/>
        <v>50.141459459610907</v>
      </c>
      <c r="E97" s="59">
        <f t="shared" si="56"/>
        <v>57.072704411290758</v>
      </c>
      <c r="F97" s="116">
        <f t="shared" si="57"/>
        <v>2253.0803157717646</v>
      </c>
      <c r="G97" s="115">
        <f t="shared" si="58"/>
        <v>48.143788564475813</v>
      </c>
      <c r="H97" s="59">
        <f t="shared" si="59"/>
        <v>55.956079205576813</v>
      </c>
      <c r="I97" s="116">
        <f t="shared" si="60"/>
        <v>2253.1124782548977</v>
      </c>
      <c r="J97" s="115">
        <f t="shared" si="61"/>
        <v>48.018810022475591</v>
      </c>
      <c r="K97" s="59">
        <f t="shared" si="62"/>
        <v>56.229437006533253</v>
      </c>
      <c r="L97" s="116">
        <f t="shared" si="63"/>
        <v>2253.1021757182325</v>
      </c>
      <c r="M97" s="59">
        <f t="shared" si="64"/>
        <v>49.142624012043356</v>
      </c>
      <c r="N97" s="26">
        <f t="shared" si="65"/>
        <v>56.514391808433771</v>
      </c>
      <c r="O97" s="26">
        <f t="shared" si="66"/>
        <v>2253.0963970133316</v>
      </c>
      <c r="P97" s="115">
        <f t="shared" si="67"/>
        <v>50.930521639010685</v>
      </c>
      <c r="Q97" s="59">
        <f t="shared" si="68"/>
        <v>57.990619096421597</v>
      </c>
      <c r="R97" s="116">
        <f t="shared" si="69"/>
        <v>2253.0963970133316</v>
      </c>
      <c r="S97" s="123">
        <f t="shared" si="81"/>
        <v>49.142953876860958</v>
      </c>
      <c r="T97" s="124">
        <f t="shared" si="82"/>
        <v>56.514697422206631</v>
      </c>
      <c r="U97" s="116">
        <f t="shared" si="70"/>
        <v>2253.1080027969278</v>
      </c>
      <c r="V97" s="115">
        <f t="shared" si="71"/>
        <v>49.355483174654438</v>
      </c>
      <c r="W97" s="59">
        <f t="shared" si="72"/>
        <v>51.480601751419471</v>
      </c>
      <c r="X97" s="116">
        <f t="shared" si="73"/>
        <v>2251.4061863608581</v>
      </c>
      <c r="Y97" s="127">
        <f t="shared" si="74"/>
        <v>1.7956288344289723E-2</v>
      </c>
      <c r="Z97" s="27">
        <f t="shared" si="75"/>
        <v>1.0000268698906203</v>
      </c>
      <c r="AA97" s="5">
        <f t="shared" si="76"/>
        <v>0.99836671118380871</v>
      </c>
      <c r="AB97" s="5">
        <f t="shared" si="77"/>
        <v>0.99836671118380871</v>
      </c>
      <c r="AC97" s="26">
        <f t="shared" si="78"/>
        <v>2255.52</v>
      </c>
      <c r="AD97" s="28">
        <f t="shared" si="79"/>
        <v>51.480601751419471</v>
      </c>
      <c r="AE97" s="29">
        <f t="shared" si="80"/>
        <v>49.355483174654438</v>
      </c>
      <c r="AF97" s="5"/>
    </row>
    <row r="98" spans="1:32">
      <c r="A98" s="107">
        <v>2286</v>
      </c>
      <c r="B98" s="58">
        <v>2.5</v>
      </c>
      <c r="C98" s="105">
        <v>57</v>
      </c>
      <c r="D98" s="115">
        <f t="shared" si="55"/>
        <v>50.865567364989452</v>
      </c>
      <c r="E98" s="59">
        <f t="shared" si="56"/>
        <v>58.187732804804348</v>
      </c>
      <c r="F98" s="116">
        <f t="shared" si="57"/>
        <v>2283.5313055655797</v>
      </c>
      <c r="G98" s="115">
        <f t="shared" si="58"/>
        <v>49.622832199477003</v>
      </c>
      <c r="H98" s="59">
        <f t="shared" si="59"/>
        <v>56.553651623271854</v>
      </c>
      <c r="I98" s="116">
        <f t="shared" si="60"/>
        <v>2283.5507064742173</v>
      </c>
      <c r="J98" s="115">
        <f t="shared" si="61"/>
        <v>49.147213255083088</v>
      </c>
      <c r="K98" s="59">
        <f t="shared" si="62"/>
        <v>57.15854963676118</v>
      </c>
      <c r="L98" s="116">
        <f t="shared" si="63"/>
        <v>2283.5470745382936</v>
      </c>
      <c r="M98" s="59">
        <f t="shared" si="64"/>
        <v>50.244199782233224</v>
      </c>
      <c r="N98" s="26">
        <f t="shared" si="65"/>
        <v>57.370692214038087</v>
      </c>
      <c r="O98" s="26">
        <f t="shared" si="66"/>
        <v>2283.5410060198988</v>
      </c>
      <c r="P98" s="115">
        <f t="shared" si="67"/>
        <v>51.678892071210122</v>
      </c>
      <c r="Q98" s="59">
        <f t="shared" si="68"/>
        <v>59.115450187075851</v>
      </c>
      <c r="R98" s="116">
        <f t="shared" si="69"/>
        <v>2283.5410060198988</v>
      </c>
      <c r="S98" s="123">
        <f t="shared" si="81"/>
        <v>50.2446124548025</v>
      </c>
      <c r="T98" s="124">
        <f t="shared" si="82"/>
        <v>57.371062197701121</v>
      </c>
      <c r="U98" s="116">
        <f t="shared" si="70"/>
        <v>2283.5549003883484</v>
      </c>
      <c r="V98" s="115">
        <f t="shared" si="71"/>
        <v>50.46662835773504</v>
      </c>
      <c r="W98" s="59">
        <f t="shared" si="72"/>
        <v>52.396559155758652</v>
      </c>
      <c r="X98" s="116">
        <f t="shared" si="73"/>
        <v>2281.8364037177407</v>
      </c>
      <c r="Y98" s="127">
        <f t="shared" si="74"/>
        <v>3.0033043491304617E-2</v>
      </c>
      <c r="Z98" s="27">
        <f t="shared" si="75"/>
        <v>1.000075172088853</v>
      </c>
      <c r="AA98" s="5">
        <f t="shared" si="76"/>
        <v>0.99895968939223889</v>
      </c>
      <c r="AB98" s="5">
        <f t="shared" si="77"/>
        <v>0.99895968939223889</v>
      </c>
      <c r="AC98" s="26">
        <f t="shared" si="78"/>
        <v>2286</v>
      </c>
      <c r="AD98" s="28">
        <f t="shared" si="79"/>
        <v>52.396559155758652</v>
      </c>
      <c r="AE98" s="29">
        <f t="shared" si="80"/>
        <v>50.46662835773504</v>
      </c>
      <c r="AF98" s="5"/>
    </row>
    <row r="99" spans="1:32">
      <c r="A99" s="107">
        <v>2316.48</v>
      </c>
      <c r="B99" s="58">
        <v>3.5</v>
      </c>
      <c r="C99" s="105">
        <v>76</v>
      </c>
      <c r="D99" s="115">
        <f t="shared" si="55"/>
        <v>51.31572582686114</v>
      </c>
      <c r="E99" s="59">
        <f t="shared" si="56"/>
        <v>59.993219780749143</v>
      </c>
      <c r="F99" s="116">
        <f t="shared" si="57"/>
        <v>2313.954454221478</v>
      </c>
      <c r="G99" s="115">
        <f t="shared" si="58"/>
        <v>50.346940104855548</v>
      </c>
      <c r="H99" s="59">
        <f t="shared" si="59"/>
        <v>57.668680016785444</v>
      </c>
      <c r="I99" s="116">
        <f t="shared" si="60"/>
        <v>2314.0016962680324</v>
      </c>
      <c r="J99" s="115">
        <f t="shared" si="61"/>
        <v>49.783297748413808</v>
      </c>
      <c r="K99" s="59">
        <f t="shared" si="62"/>
        <v>58.619438972527036</v>
      </c>
      <c r="L99" s="116">
        <f t="shared" si="63"/>
        <v>2313.9853027576132</v>
      </c>
      <c r="M99" s="59">
        <f t="shared" si="64"/>
        <v>50.831332965858344</v>
      </c>
      <c r="N99" s="26">
        <f t="shared" si="65"/>
        <v>58.83094989876728</v>
      </c>
      <c r="O99" s="26">
        <f t="shared" si="66"/>
        <v>2313.9780752447555</v>
      </c>
      <c r="P99" s="115">
        <f t="shared" si="67"/>
        <v>52.140928943603114</v>
      </c>
      <c r="Q99" s="59">
        <f t="shared" si="68"/>
        <v>60.939228311208204</v>
      </c>
      <c r="R99" s="116">
        <f t="shared" si="69"/>
        <v>2313.9780752447555</v>
      </c>
      <c r="S99" s="123">
        <f t="shared" si="81"/>
        <v>50.831774744600672</v>
      </c>
      <c r="T99" s="124">
        <f t="shared" si="82"/>
        <v>58.831392272331037</v>
      </c>
      <c r="U99" s="116">
        <f t="shared" si="70"/>
        <v>2313.9934784814295</v>
      </c>
      <c r="V99" s="115">
        <f t="shared" si="71"/>
        <v>51.099684929476261</v>
      </c>
      <c r="W99" s="59">
        <f t="shared" si="72"/>
        <v>53.852489594256632</v>
      </c>
      <c r="X99" s="116">
        <f t="shared" si="73"/>
        <v>2312.2846950504163</v>
      </c>
      <c r="Y99" s="127">
        <f t="shared" si="74"/>
        <v>2.4389446589555192E-2</v>
      </c>
      <c r="Z99" s="27">
        <f t="shared" si="75"/>
        <v>1.000049573374262</v>
      </c>
      <c r="AA99" s="5">
        <f t="shared" si="76"/>
        <v>0.99855964655148854</v>
      </c>
      <c r="AB99" s="5">
        <f t="shared" si="77"/>
        <v>0.99855964655148854</v>
      </c>
      <c r="AC99" s="26">
        <f t="shared" si="78"/>
        <v>2316.48</v>
      </c>
      <c r="AD99" s="28">
        <f t="shared" si="79"/>
        <v>53.852489594256632</v>
      </c>
      <c r="AE99" s="29">
        <f t="shared" si="80"/>
        <v>51.099684929476261</v>
      </c>
      <c r="AF99" s="5"/>
    </row>
    <row r="100" spans="1:32">
      <c r="A100" s="107">
        <v>2346.96</v>
      </c>
      <c r="B100" s="58">
        <v>5.7</v>
      </c>
      <c r="C100" s="105">
        <v>70</v>
      </c>
      <c r="D100" s="115">
        <f t="shared" si="55"/>
        <v>52.351111768553153</v>
      </c>
      <c r="E100" s="59">
        <f t="shared" si="56"/>
        <v>62.837919275968716</v>
      </c>
      <c r="F100" s="116">
        <f t="shared" si="57"/>
        <v>2344.2837479938962</v>
      </c>
      <c r="G100" s="115">
        <f t="shared" si="58"/>
        <v>50.797098566727236</v>
      </c>
      <c r="H100" s="59">
        <f t="shared" si="59"/>
        <v>59.47416699273024</v>
      </c>
      <c r="I100" s="116">
        <f t="shared" si="60"/>
        <v>2344.4248449239308</v>
      </c>
      <c r="J100" s="115">
        <f t="shared" si="61"/>
        <v>50.497989625289577</v>
      </c>
      <c r="K100" s="59">
        <f t="shared" si="62"/>
        <v>60.949560908850735</v>
      </c>
      <c r="L100" s="116">
        <f t="shared" si="63"/>
        <v>2344.3671229729598</v>
      </c>
      <c r="M100" s="59">
        <f t="shared" si="64"/>
        <v>51.574105167640198</v>
      </c>
      <c r="N100" s="26">
        <f t="shared" si="65"/>
        <v>61.156043134349467</v>
      </c>
      <c r="O100" s="26">
        <f t="shared" si="66"/>
        <v>2344.3542964589137</v>
      </c>
      <c r="P100" s="115">
        <f t="shared" si="67"/>
        <v>53.183699374499064</v>
      </c>
      <c r="Q100" s="59">
        <f t="shared" si="68"/>
        <v>63.813545374930811</v>
      </c>
      <c r="R100" s="116">
        <f t="shared" si="69"/>
        <v>2344.3542964589137</v>
      </c>
      <c r="S100" s="123">
        <f t="shared" si="81"/>
        <v>51.574642337648072</v>
      </c>
      <c r="T100" s="124">
        <f t="shared" si="82"/>
        <v>61.156784110345733</v>
      </c>
      <c r="U100" s="116">
        <f t="shared" si="70"/>
        <v>2344.3736007922862</v>
      </c>
      <c r="V100" s="115">
        <f t="shared" si="71"/>
        <v>51.814184100344526</v>
      </c>
      <c r="W100" s="59">
        <f t="shared" si="72"/>
        <v>56.189511078195849</v>
      </c>
      <c r="X100" s="116">
        <f t="shared" si="73"/>
        <v>2342.7207930773056</v>
      </c>
      <c r="Y100" s="127">
        <f t="shared" si="74"/>
        <v>3.9253975316121709E-2</v>
      </c>
      <c r="Z100" s="27">
        <f t="shared" si="75"/>
        <v>1.000128426003716</v>
      </c>
      <c r="AA100" s="5">
        <f t="shared" si="76"/>
        <v>0.99669168890634385</v>
      </c>
      <c r="AB100" s="5">
        <f t="shared" si="77"/>
        <v>0.99669168890634385</v>
      </c>
      <c r="AC100" s="26">
        <f t="shared" si="78"/>
        <v>2346.96</v>
      </c>
      <c r="AD100" s="28">
        <f t="shared" si="79"/>
        <v>56.189511078195849</v>
      </c>
      <c r="AE100" s="29">
        <f t="shared" si="80"/>
        <v>51.814184100344526</v>
      </c>
      <c r="AF100" s="5"/>
    </row>
    <row r="101" spans="1:32">
      <c r="A101" s="107">
        <v>2377.44</v>
      </c>
      <c r="B101" s="58">
        <v>7</v>
      </c>
      <c r="C101" s="105">
        <v>77</v>
      </c>
      <c r="D101" s="115">
        <f t="shared" si="55"/>
        <v>53.186709913188395</v>
      </c>
      <c r="E101" s="59">
        <f t="shared" si="56"/>
        <v>66.457292480052871</v>
      </c>
      <c r="F101" s="116">
        <f t="shared" si="57"/>
        <v>2374.5365546959238</v>
      </c>
      <c r="G101" s="115">
        <f t="shared" si="58"/>
        <v>51.832484508419256</v>
      </c>
      <c r="H101" s="59">
        <f t="shared" si="59"/>
        <v>62.318866487949812</v>
      </c>
      <c r="I101" s="116">
        <f t="shared" si="60"/>
        <v>2374.7541386963489</v>
      </c>
      <c r="J101" s="115">
        <f t="shared" si="61"/>
        <v>51.455444748477099</v>
      </c>
      <c r="K101" s="59">
        <f t="shared" si="62"/>
        <v>64.162044390439874</v>
      </c>
      <c r="L101" s="116">
        <f t="shared" si="63"/>
        <v>2374.6601225568229</v>
      </c>
      <c r="M101" s="59">
        <f t="shared" si="64"/>
        <v>52.509597210803825</v>
      </c>
      <c r="N101" s="26">
        <f t="shared" si="65"/>
        <v>64.388079484001338</v>
      </c>
      <c r="O101" s="26">
        <f t="shared" si="66"/>
        <v>2374.6453466961366</v>
      </c>
      <c r="P101" s="115">
        <f t="shared" si="67"/>
        <v>54.036282196655499</v>
      </c>
      <c r="Q101" s="59">
        <f t="shared" si="68"/>
        <v>67.479583596981172</v>
      </c>
      <c r="R101" s="116">
        <f t="shared" si="69"/>
        <v>2374.6453466961366</v>
      </c>
      <c r="S101" s="123">
        <f t="shared" si="81"/>
        <v>52.510188589922834</v>
      </c>
      <c r="T101" s="124">
        <f t="shared" si="82"/>
        <v>64.389007747338979</v>
      </c>
      <c r="U101" s="116">
        <f t="shared" si="70"/>
        <v>2374.6664063099743</v>
      </c>
      <c r="V101" s="115">
        <f t="shared" si="71"/>
        <v>52.770678289243442</v>
      </c>
      <c r="W101" s="59">
        <f t="shared" si="72"/>
        <v>59.418581343955893</v>
      </c>
      <c r="X101" s="116">
        <f t="shared" si="73"/>
        <v>2373.0999557551709</v>
      </c>
      <c r="Y101" s="127">
        <f t="shared" si="74"/>
        <v>2.6368876001250457E-2</v>
      </c>
      <c r="Z101" s="27">
        <f t="shared" si="75"/>
        <v>1.0000579471643025</v>
      </c>
      <c r="AA101" s="5">
        <f t="shared" si="76"/>
        <v>0.99379969693159376</v>
      </c>
      <c r="AB101" s="5">
        <f t="shared" si="77"/>
        <v>0.99379969693159376</v>
      </c>
      <c r="AC101" s="26">
        <f t="shared" si="78"/>
        <v>2377.44</v>
      </c>
      <c r="AD101" s="28">
        <f t="shared" si="79"/>
        <v>59.418581343955893</v>
      </c>
      <c r="AE101" s="29">
        <f t="shared" si="80"/>
        <v>52.770678289243442</v>
      </c>
      <c r="AF101" s="5"/>
    </row>
    <row r="102" spans="1:32">
      <c r="A102" s="107">
        <v>2407.92</v>
      </c>
      <c r="B102" s="58">
        <v>9.1999999999999993</v>
      </c>
      <c r="C102" s="105">
        <v>85</v>
      </c>
      <c r="D102" s="115">
        <f t="shared" si="55"/>
        <v>53.611435413687218</v>
      </c>
      <c r="E102" s="59">
        <f t="shared" si="56"/>
        <v>71.311927165070927</v>
      </c>
      <c r="F102" s="116">
        <f t="shared" si="57"/>
        <v>2404.6244680553486</v>
      </c>
      <c r="G102" s="115">
        <f t="shared" si="58"/>
        <v>52.668082653054498</v>
      </c>
      <c r="H102" s="59">
        <f t="shared" si="59"/>
        <v>65.93823969203396</v>
      </c>
      <c r="I102" s="116">
        <f t="shared" si="60"/>
        <v>2405.0069453983765</v>
      </c>
      <c r="J102" s="115">
        <f t="shared" si="61"/>
        <v>52.127279081971054</v>
      </c>
      <c r="K102" s="59">
        <f t="shared" si="62"/>
        <v>68.361521831925728</v>
      </c>
      <c r="L102" s="116">
        <f t="shared" si="63"/>
        <v>2404.8360436440234</v>
      </c>
      <c r="M102" s="59">
        <f t="shared" si="64"/>
        <v>53.139759033370858</v>
      </c>
      <c r="N102" s="26">
        <f t="shared" si="65"/>
        <v>68.625083428552443</v>
      </c>
      <c r="O102" s="26">
        <f t="shared" si="66"/>
        <v>2404.8157067268626</v>
      </c>
      <c r="P102" s="115">
        <f t="shared" si="67"/>
        <v>54.474715015799916</v>
      </c>
      <c r="Q102" s="59">
        <f t="shared" si="68"/>
        <v>72.393591202013738</v>
      </c>
      <c r="R102" s="116">
        <f t="shared" si="69"/>
        <v>2404.8157067268626</v>
      </c>
      <c r="S102" s="123">
        <f t="shared" si="81"/>
        <v>53.140447779276862</v>
      </c>
      <c r="T102" s="124">
        <f t="shared" si="82"/>
        <v>68.626666354622387</v>
      </c>
      <c r="U102" s="116">
        <f t="shared" si="70"/>
        <v>2404.8414279861913</v>
      </c>
      <c r="V102" s="115">
        <f t="shared" si="71"/>
        <v>53.441800598768246</v>
      </c>
      <c r="W102" s="59">
        <f t="shared" si="72"/>
        <v>63.655880842250319</v>
      </c>
      <c r="X102" s="116">
        <f t="shared" si="73"/>
        <v>2403.3909705176457</v>
      </c>
      <c r="Y102" s="127">
        <f t="shared" si="74"/>
        <v>4.3055609345301699E-2</v>
      </c>
      <c r="Z102" s="27">
        <f t="shared" si="75"/>
        <v>1.0001545107677199</v>
      </c>
      <c r="AA102" s="5">
        <f t="shared" si="76"/>
        <v>0.98993705905463192</v>
      </c>
      <c r="AB102" s="5">
        <f t="shared" si="77"/>
        <v>0.98993705905463192</v>
      </c>
      <c r="AC102" s="26">
        <f t="shared" si="78"/>
        <v>2407.92</v>
      </c>
      <c r="AD102" s="28">
        <f t="shared" si="79"/>
        <v>63.655880842250319</v>
      </c>
      <c r="AE102" s="29">
        <f t="shared" si="80"/>
        <v>53.441800598768246</v>
      </c>
      <c r="AF102" s="5"/>
    </row>
    <row r="103" spans="1:32">
      <c r="A103" s="107">
        <v>2438.4</v>
      </c>
      <c r="B103" s="58">
        <v>10.5</v>
      </c>
      <c r="C103" s="105">
        <v>90</v>
      </c>
      <c r="D103" s="115">
        <f t="shared" si="55"/>
        <v>53.611435413687218</v>
      </c>
      <c r="E103" s="59">
        <f t="shared" si="56"/>
        <v>76.866465982071588</v>
      </c>
      <c r="F103" s="116">
        <f t="shared" si="57"/>
        <v>2434.594077637898</v>
      </c>
      <c r="G103" s="115">
        <f t="shared" si="58"/>
        <v>53.092808153553321</v>
      </c>
      <c r="H103" s="59">
        <f t="shared" si="59"/>
        <v>70.792874377052016</v>
      </c>
      <c r="I103" s="116">
        <f t="shared" si="60"/>
        <v>2435.0948587578014</v>
      </c>
      <c r="J103" s="115">
        <f t="shared" si="61"/>
        <v>52.354719040365872</v>
      </c>
      <c r="K103" s="59">
        <f t="shared" si="62"/>
        <v>73.493963968818093</v>
      </c>
      <c r="L103" s="116">
        <f t="shared" si="63"/>
        <v>2434.8667375823507</v>
      </c>
      <c r="M103" s="59">
        <f t="shared" si="64"/>
        <v>53.352121783620269</v>
      </c>
      <c r="N103" s="26">
        <f t="shared" si="65"/>
        <v>73.829670179561802</v>
      </c>
      <c r="O103" s="26">
        <f t="shared" si="66"/>
        <v>2434.8444681978494</v>
      </c>
      <c r="P103" s="115">
        <f t="shared" si="67"/>
        <v>54.481682297632247</v>
      </c>
      <c r="Q103" s="59">
        <f t="shared" si="68"/>
        <v>78.027766414766006</v>
      </c>
      <c r="R103" s="116">
        <f t="shared" si="69"/>
        <v>2434.8444681978494</v>
      </c>
      <c r="S103" s="123">
        <f t="shared" si="81"/>
        <v>53.352823566438509</v>
      </c>
      <c r="T103" s="124">
        <f t="shared" si="82"/>
        <v>73.831572614305529</v>
      </c>
      <c r="U103" s="116">
        <f t="shared" si="70"/>
        <v>2434.8720329176126</v>
      </c>
      <c r="V103" s="115">
        <f t="shared" si="71"/>
        <v>53.669048747036534</v>
      </c>
      <c r="W103" s="59">
        <f t="shared" si="72"/>
        <v>68.860719151502295</v>
      </c>
      <c r="X103" s="116">
        <f t="shared" si="73"/>
        <v>2433.564252077631</v>
      </c>
      <c r="Y103" s="127">
        <f t="shared" si="74"/>
        <v>2.7140811402730586E-2</v>
      </c>
      <c r="Z103" s="27">
        <f t="shared" si="75"/>
        <v>1.0000613898257569</v>
      </c>
      <c r="AA103" s="5">
        <f t="shared" si="76"/>
        <v>0.98519443252668459</v>
      </c>
      <c r="AB103" s="5">
        <f t="shared" si="77"/>
        <v>0.98519443252668459</v>
      </c>
      <c r="AC103" s="26">
        <f t="shared" si="78"/>
        <v>2438.4</v>
      </c>
      <c r="AD103" s="28">
        <f t="shared" si="79"/>
        <v>68.860719151502295</v>
      </c>
      <c r="AE103" s="29">
        <f t="shared" si="80"/>
        <v>53.669048747036534</v>
      </c>
      <c r="AF103" s="5"/>
    </row>
    <row r="104" spans="1:32">
      <c r="A104" s="107">
        <v>2468.88</v>
      </c>
      <c r="B104" s="58">
        <v>12.7</v>
      </c>
      <c r="C104" s="105">
        <v>94</v>
      </c>
      <c r="D104" s="115">
        <f t="shared" si="55"/>
        <v>53.144003400165481</v>
      </c>
      <c r="E104" s="59">
        <f t="shared" si="56"/>
        <v>83.551055205148828</v>
      </c>
      <c r="F104" s="116">
        <f t="shared" si="57"/>
        <v>2464.3283705373678</v>
      </c>
      <c r="G104" s="115">
        <f t="shared" si="58"/>
        <v>53.092808153553321</v>
      </c>
      <c r="H104" s="59">
        <f t="shared" si="59"/>
        <v>76.347413194052677</v>
      </c>
      <c r="I104" s="116">
        <f t="shared" si="60"/>
        <v>2465.0644683403507</v>
      </c>
      <c r="J104" s="115">
        <f t="shared" si="61"/>
        <v>52.140825084228425</v>
      </c>
      <c r="K104" s="59">
        <f t="shared" si="62"/>
        <v>79.493981394569488</v>
      </c>
      <c r="L104" s="116">
        <f t="shared" si="63"/>
        <v>2464.7241911901388</v>
      </c>
      <c r="M104" s="59">
        <f t="shared" si="64"/>
        <v>53.118405776859397</v>
      </c>
      <c r="N104" s="26">
        <f t="shared" si="65"/>
        <v>79.949234199600753</v>
      </c>
      <c r="O104" s="26">
        <f t="shared" si="66"/>
        <v>2464.6964194388588</v>
      </c>
      <c r="P104" s="115">
        <f t="shared" si="67"/>
        <v>54.01425028411051</v>
      </c>
      <c r="Q104" s="59">
        <f t="shared" si="68"/>
        <v>84.803473400589311</v>
      </c>
      <c r="R104" s="116">
        <f t="shared" si="69"/>
        <v>2464.6964194388588</v>
      </c>
      <c r="S104" s="123">
        <f t="shared" si="81"/>
        <v>53.119075035236989</v>
      </c>
      <c r="T104" s="124">
        <f t="shared" si="82"/>
        <v>79.951988246519164</v>
      </c>
      <c r="U104" s="116">
        <f t="shared" si="70"/>
        <v>2464.7281384227222</v>
      </c>
      <c r="V104" s="115">
        <f t="shared" si="71"/>
        <v>53.455291103788632</v>
      </c>
      <c r="W104" s="59">
        <f t="shared" si="72"/>
        <v>74.981937164708242</v>
      </c>
      <c r="X104" s="116">
        <f t="shared" si="73"/>
        <v>2463.5929783810443</v>
      </c>
      <c r="Y104" s="127">
        <f t="shared" si="74"/>
        <v>4.0861570355280902E-2</v>
      </c>
      <c r="Z104" s="27">
        <f t="shared" si="75"/>
        <v>1.0001391622298423</v>
      </c>
      <c r="AA104" s="5">
        <f t="shared" si="76"/>
        <v>0.97948956487331784</v>
      </c>
      <c r="AB104" s="5">
        <f t="shared" si="77"/>
        <v>0.97948956487331784</v>
      </c>
      <c r="AC104" s="26">
        <f t="shared" si="78"/>
        <v>2468.88</v>
      </c>
      <c r="AD104" s="28">
        <f t="shared" si="79"/>
        <v>74.981937164708242</v>
      </c>
      <c r="AE104" s="29">
        <f t="shared" si="80"/>
        <v>53.455291103788632</v>
      </c>
      <c r="AF104" s="5"/>
    </row>
    <row r="105" spans="1:32">
      <c r="A105" s="107">
        <v>2499.36</v>
      </c>
      <c r="B105" s="58">
        <v>14.5</v>
      </c>
      <c r="C105" s="105">
        <v>102</v>
      </c>
      <c r="D105" s="115">
        <f t="shared" si="55"/>
        <v>51.55730817407283</v>
      </c>
      <c r="E105" s="59">
        <f t="shared" si="56"/>
        <v>91.01586934039004</v>
      </c>
      <c r="F105" s="116">
        <f t="shared" si="57"/>
        <v>2493.8375106160925</v>
      </c>
      <c r="G105" s="115">
        <f t="shared" si="58"/>
        <v>52.625376140031584</v>
      </c>
      <c r="H105" s="59">
        <f t="shared" si="59"/>
        <v>83.032002417129917</v>
      </c>
      <c r="I105" s="116">
        <f t="shared" si="60"/>
        <v>2494.7987612398206</v>
      </c>
      <c r="J105" s="115">
        <f t="shared" si="61"/>
        <v>51.14335315344227</v>
      </c>
      <c r="K105" s="59">
        <f t="shared" si="62"/>
        <v>86.392359491931316</v>
      </c>
      <c r="L105" s="116">
        <f t="shared" si="63"/>
        <v>2494.3495624877728</v>
      </c>
      <c r="M105" s="59">
        <f t="shared" si="64"/>
        <v>52.091342157052203</v>
      </c>
      <c r="N105" s="26">
        <f t="shared" si="65"/>
        <v>87.023935878759971</v>
      </c>
      <c r="O105" s="26">
        <f t="shared" si="66"/>
        <v>2494.3181359279561</v>
      </c>
      <c r="P105" s="115">
        <f t="shared" si="67"/>
        <v>52.419887210027014</v>
      </c>
      <c r="Q105" s="59">
        <f t="shared" si="68"/>
        <v>92.377942870854753</v>
      </c>
      <c r="R105" s="116">
        <f t="shared" si="69"/>
        <v>2494.3181359279561</v>
      </c>
      <c r="S105" s="123">
        <f t="shared" si="81"/>
        <v>52.091835176687503</v>
      </c>
      <c r="T105" s="124">
        <f t="shared" si="82"/>
        <v>87.027903907462928</v>
      </c>
      <c r="U105" s="116">
        <f t="shared" si="70"/>
        <v>2494.3549378433513</v>
      </c>
      <c r="V105" s="115">
        <f t="shared" si="71"/>
        <v>52.458897371209382</v>
      </c>
      <c r="W105" s="59">
        <f t="shared" si="72"/>
        <v>82.071646961076041</v>
      </c>
      <c r="X105" s="116">
        <f t="shared" si="73"/>
        <v>2493.447820318383</v>
      </c>
      <c r="Y105" s="127">
        <f t="shared" si="74"/>
        <v>4.537304577382803E-2</v>
      </c>
      <c r="Z105" s="27">
        <f t="shared" si="75"/>
        <v>1.000171594766762</v>
      </c>
      <c r="AA105" s="5">
        <f t="shared" si="76"/>
        <v>0.9718900945550818</v>
      </c>
      <c r="AB105" s="5">
        <f t="shared" si="77"/>
        <v>0.9718900945550818</v>
      </c>
      <c r="AC105" s="26">
        <f t="shared" si="78"/>
        <v>2499.36</v>
      </c>
      <c r="AD105" s="28">
        <f t="shared" si="79"/>
        <v>82.071646961076041</v>
      </c>
      <c r="AE105" s="29">
        <f t="shared" si="80"/>
        <v>52.458897371209382</v>
      </c>
      <c r="AF105" s="5"/>
    </row>
    <row r="106" spans="1:32">
      <c r="A106" s="107">
        <v>2529.84</v>
      </c>
      <c r="B106" s="58">
        <v>15.7</v>
      </c>
      <c r="C106" s="105">
        <v>108</v>
      </c>
      <c r="D106" s="115">
        <f t="shared" si="55"/>
        <v>49.008566413797226</v>
      </c>
      <c r="E106" s="59">
        <f t="shared" si="56"/>
        <v>98.86008989650135</v>
      </c>
      <c r="F106" s="116">
        <f t="shared" si="57"/>
        <v>2523.1803550471714</v>
      </c>
      <c r="G106" s="115">
        <f t="shared" si="58"/>
        <v>51.038680913938933</v>
      </c>
      <c r="H106" s="59">
        <f t="shared" si="59"/>
        <v>90.496816552371129</v>
      </c>
      <c r="I106" s="116">
        <f t="shared" si="60"/>
        <v>2524.3079013185452</v>
      </c>
      <c r="J106" s="115">
        <f t="shared" si="61"/>
        <v>49.08828401476606</v>
      </c>
      <c r="K106" s="59">
        <f t="shared" si="62"/>
        <v>93.797170045583002</v>
      </c>
      <c r="L106" s="116">
        <f t="shared" si="63"/>
        <v>2523.7771682769717</v>
      </c>
      <c r="M106" s="59">
        <f t="shared" si="64"/>
        <v>50.023623663868079</v>
      </c>
      <c r="N106" s="26">
        <f t="shared" si="65"/>
        <v>94.678453224436225</v>
      </c>
      <c r="O106" s="26">
        <f t="shared" si="66"/>
        <v>2523.7441281828578</v>
      </c>
      <c r="P106" s="115">
        <f t="shared" si="67"/>
        <v>49.845116984756451</v>
      </c>
      <c r="Q106" s="59">
        <f t="shared" si="68"/>
        <v>100.34461772708484</v>
      </c>
      <c r="R106" s="116">
        <f t="shared" si="69"/>
        <v>2523.7441281828578</v>
      </c>
      <c r="S106" s="123">
        <f t="shared" si="81"/>
        <v>50.023913138510679</v>
      </c>
      <c r="T106" s="124">
        <f t="shared" si="82"/>
        <v>94.683174759326008</v>
      </c>
      <c r="U106" s="116">
        <f t="shared" si="70"/>
        <v>2523.7838267756288</v>
      </c>
      <c r="V106" s="115">
        <f t="shared" si="71"/>
        <v>50.405740788984843</v>
      </c>
      <c r="W106" s="59">
        <f t="shared" si="72"/>
        <v>89.734131641832477</v>
      </c>
      <c r="X106" s="116">
        <f t="shared" si="73"/>
        <v>2523.0710304004219</v>
      </c>
      <c r="Y106" s="127">
        <f t="shared" si="74"/>
        <v>3.4367621680578692E-2</v>
      </c>
      <c r="Z106" s="27">
        <f t="shared" si="75"/>
        <v>1.0000984394120225</v>
      </c>
      <c r="AA106" s="5">
        <f t="shared" si="76"/>
        <v>0.96540889010998865</v>
      </c>
      <c r="AB106" s="5">
        <f t="shared" si="77"/>
        <v>0.96540889010998865</v>
      </c>
      <c r="AC106" s="26">
        <f t="shared" si="78"/>
        <v>2529.84</v>
      </c>
      <c r="AD106" s="28">
        <f t="shared" si="79"/>
        <v>89.734131641832477</v>
      </c>
      <c r="AE106" s="29">
        <f t="shared" si="80"/>
        <v>50.405740788984843</v>
      </c>
      <c r="AF106" s="5"/>
    </row>
    <row r="107" spans="1:32">
      <c r="A107" s="107">
        <v>2560.3200000000002</v>
      </c>
      <c r="B107" s="58">
        <v>15</v>
      </c>
      <c r="C107" s="105">
        <v>106</v>
      </c>
      <c r="D107" s="115">
        <f t="shared" si="55"/>
        <v>46.834117202314012</v>
      </c>
      <c r="E107" s="59">
        <f t="shared" si="56"/>
        <v>106.44329548402638</v>
      </c>
      <c r="F107" s="116">
        <f t="shared" si="57"/>
        <v>2552.621774232462</v>
      </c>
      <c r="G107" s="115">
        <f t="shared" si="58"/>
        <v>48.489939153663329</v>
      </c>
      <c r="H107" s="59">
        <f t="shared" si="59"/>
        <v>98.341037108482439</v>
      </c>
      <c r="I107" s="116">
        <f t="shared" si="60"/>
        <v>2553.6507457496241</v>
      </c>
      <c r="J107" s="115">
        <f t="shared" si="61"/>
        <v>46.729281867283376</v>
      </c>
      <c r="K107" s="59">
        <f t="shared" si="62"/>
        <v>101.23786566234003</v>
      </c>
      <c r="L107" s="116">
        <f t="shared" si="63"/>
        <v>2553.1698484866988</v>
      </c>
      <c r="M107" s="59">
        <f t="shared" si="64"/>
        <v>47.662028177988674</v>
      </c>
      <c r="N107" s="26">
        <f t="shared" si="65"/>
        <v>102.39216629625439</v>
      </c>
      <c r="O107" s="26">
        <f t="shared" si="66"/>
        <v>2553.1362599910426</v>
      </c>
      <c r="P107" s="115">
        <f t="shared" si="67"/>
        <v>47.628857705027251</v>
      </c>
      <c r="Q107" s="59">
        <f t="shared" si="68"/>
        <v>108.05650147333873</v>
      </c>
      <c r="R107" s="116">
        <f t="shared" si="69"/>
        <v>2553.1362599910426</v>
      </c>
      <c r="S107" s="123">
        <f t="shared" si="81"/>
        <v>47.66227147750584</v>
      </c>
      <c r="T107" s="124">
        <f t="shared" si="82"/>
        <v>102.39703865361599</v>
      </c>
      <c r="U107" s="116">
        <f t="shared" si="70"/>
        <v>2553.1765332738405</v>
      </c>
      <c r="V107" s="115">
        <f t="shared" si="71"/>
        <v>48.052391354612148</v>
      </c>
      <c r="W107" s="59">
        <f t="shared" si="72"/>
        <v>97.431590801458626</v>
      </c>
      <c r="X107" s="116">
        <f t="shared" si="73"/>
        <v>2552.4966933709743</v>
      </c>
      <c r="Y107" s="127">
        <f t="shared" si="74"/>
        <v>1.5317462122436424E-2</v>
      </c>
      <c r="Z107" s="27">
        <f t="shared" si="75"/>
        <v>1.000019552512573</v>
      </c>
      <c r="AA107" s="5">
        <f t="shared" si="76"/>
        <v>0.96439971832558957</v>
      </c>
      <c r="AB107" s="5">
        <f t="shared" si="77"/>
        <v>0.96439971832558957</v>
      </c>
      <c r="AC107" s="26">
        <f t="shared" si="78"/>
        <v>2560.3200000000002</v>
      </c>
      <c r="AD107" s="28">
        <f t="shared" si="79"/>
        <v>97.431590801458626</v>
      </c>
      <c r="AE107" s="29">
        <f t="shared" si="80"/>
        <v>48.052391354612148</v>
      </c>
      <c r="AF107" s="5"/>
    </row>
    <row r="108" spans="1:32">
      <c r="A108" s="107">
        <v>2590.8000000000002</v>
      </c>
      <c r="B108" s="58">
        <v>15.5</v>
      </c>
      <c r="C108" s="105">
        <v>105</v>
      </c>
      <c r="D108" s="115">
        <f t="shared" si="55"/>
        <v>44.72592589994489</v>
      </c>
      <c r="E108" s="59">
        <f t="shared" si="56"/>
        <v>114.31117253654273</v>
      </c>
      <c r="F108" s="116">
        <f t="shared" si="57"/>
        <v>2581.9932304462609</v>
      </c>
      <c r="G108" s="115">
        <f t="shared" si="58"/>
        <v>46.315489942180115</v>
      </c>
      <c r="H108" s="59">
        <f t="shared" si="59"/>
        <v>105.92424269600747</v>
      </c>
      <c r="I108" s="116">
        <f t="shared" si="60"/>
        <v>2583.0921649349148</v>
      </c>
      <c r="J108" s="115">
        <f t="shared" si="61"/>
        <v>44.58678065238152</v>
      </c>
      <c r="K108" s="59">
        <f t="shared" si="62"/>
        <v>108.69143606460176</v>
      </c>
      <c r="L108" s="116">
        <f t="shared" si="63"/>
        <v>2582.5765661170012</v>
      </c>
      <c r="M108" s="59">
        <f t="shared" si="64"/>
        <v>45.52070792106251</v>
      </c>
      <c r="N108" s="26">
        <f t="shared" si="65"/>
        <v>110.11770761627508</v>
      </c>
      <c r="O108" s="26">
        <f t="shared" si="66"/>
        <v>2582.5426976905874</v>
      </c>
      <c r="P108" s="115">
        <f t="shared" si="67"/>
        <v>45.484996304044564</v>
      </c>
      <c r="Q108" s="59">
        <f t="shared" si="68"/>
        <v>116.04877494297327</v>
      </c>
      <c r="R108" s="116">
        <f t="shared" si="69"/>
        <v>2582.5426976905874</v>
      </c>
      <c r="S108" s="123">
        <f t="shared" si="81"/>
        <v>45.520933868020499</v>
      </c>
      <c r="T108" s="124">
        <f t="shared" si="82"/>
        <v>110.12264257889738</v>
      </c>
      <c r="U108" s="116">
        <f t="shared" si="70"/>
        <v>2582.5832092735409</v>
      </c>
      <c r="V108" s="115">
        <f t="shared" si="71"/>
        <v>45.895764555042355</v>
      </c>
      <c r="W108" s="59">
        <f t="shared" si="72"/>
        <v>105.20813581257899</v>
      </c>
      <c r="X108" s="116">
        <f t="shared" si="73"/>
        <v>2581.8915967855382</v>
      </c>
      <c r="Y108" s="127">
        <f t="shared" si="74"/>
        <v>9.8611931589270545E-3</v>
      </c>
      <c r="Z108" s="27">
        <f t="shared" si="75"/>
        <v>1.0000081036730126</v>
      </c>
      <c r="AA108" s="5">
        <f t="shared" si="76"/>
        <v>0.96467371900146714</v>
      </c>
      <c r="AB108" s="5">
        <f t="shared" si="77"/>
        <v>0.96467371900146714</v>
      </c>
      <c r="AC108" s="26">
        <f t="shared" si="78"/>
        <v>2590.8000000000002</v>
      </c>
      <c r="AD108" s="28">
        <f t="shared" si="79"/>
        <v>105.20813581257899</v>
      </c>
      <c r="AE108" s="29">
        <f t="shared" si="80"/>
        <v>45.895764555042355</v>
      </c>
      <c r="AF108" s="5"/>
    </row>
    <row r="109" spans="1:32">
      <c r="A109" s="107">
        <v>2621.2800000000002</v>
      </c>
      <c r="B109" s="58">
        <v>15.7</v>
      </c>
      <c r="C109" s="105">
        <v>107</v>
      </c>
      <c r="D109" s="115">
        <f t="shared" si="55"/>
        <v>42.314472850713436</v>
      </c>
      <c r="E109" s="59">
        <f t="shared" si="56"/>
        <v>122.198680056973</v>
      </c>
      <c r="F109" s="116">
        <f t="shared" si="57"/>
        <v>2611.3360748773398</v>
      </c>
      <c r="G109" s="115">
        <f t="shared" si="58"/>
        <v>44.207298639810993</v>
      </c>
      <c r="H109" s="59">
        <f t="shared" si="59"/>
        <v>113.79211974852382</v>
      </c>
      <c r="I109" s="116">
        <f t="shared" si="60"/>
        <v>2612.4636211487136</v>
      </c>
      <c r="J109" s="115">
        <f t="shared" si="61"/>
        <v>42.327470516771349</v>
      </c>
      <c r="K109" s="59">
        <f t="shared" si="62"/>
        <v>116.28033917335708</v>
      </c>
      <c r="L109" s="116">
        <f t="shared" si="63"/>
        <v>2611.9337611529941</v>
      </c>
      <c r="M109" s="59">
        <f t="shared" si="64"/>
        <v>43.260885745262222</v>
      </c>
      <c r="N109" s="26">
        <f t="shared" si="65"/>
        <v>117.9953999027484</v>
      </c>
      <c r="O109" s="26">
        <f t="shared" si="66"/>
        <v>2611.8998480130263</v>
      </c>
      <c r="P109" s="115">
        <f t="shared" si="67"/>
        <v>43.038960064157443</v>
      </c>
      <c r="Q109" s="59">
        <f t="shared" si="68"/>
        <v>124.06534868801832</v>
      </c>
      <c r="R109" s="116">
        <f t="shared" si="69"/>
        <v>2611.8998480130263</v>
      </c>
      <c r="S109" s="123">
        <f t="shared" si="81"/>
        <v>43.261092801795606</v>
      </c>
      <c r="T109" s="124">
        <f t="shared" si="82"/>
        <v>118.00040071699114</v>
      </c>
      <c r="U109" s="116">
        <f t="shared" si="70"/>
        <v>2611.9406049998179</v>
      </c>
      <c r="V109" s="115">
        <f t="shared" si="71"/>
        <v>43.654960582647249</v>
      </c>
      <c r="W109" s="59">
        <f t="shared" si="72"/>
        <v>113.02274795172578</v>
      </c>
      <c r="X109" s="116">
        <f t="shared" si="73"/>
        <v>2611.2948517407031</v>
      </c>
      <c r="Y109" s="127">
        <f t="shared" si="74"/>
        <v>1.0015489307152762E-2</v>
      </c>
      <c r="Z109" s="27">
        <f t="shared" si="75"/>
        <v>1.0000083592526903</v>
      </c>
      <c r="AA109" s="5">
        <f t="shared" si="76"/>
        <v>0.96288623121824768</v>
      </c>
      <c r="AB109" s="5">
        <f t="shared" si="77"/>
        <v>0.96288623121824768</v>
      </c>
      <c r="AC109" s="26">
        <f t="shared" si="78"/>
        <v>2621.2800000000002</v>
      </c>
      <c r="AD109" s="28">
        <f t="shared" si="79"/>
        <v>113.02274795172578</v>
      </c>
      <c r="AE109" s="29">
        <f t="shared" si="80"/>
        <v>43.654960582647249</v>
      </c>
      <c r="AF109" s="5"/>
    </row>
    <row r="110" spans="1:32">
      <c r="A110" s="107">
        <v>2651.76</v>
      </c>
      <c r="B110" s="58">
        <v>15</v>
      </c>
      <c r="C110" s="105">
        <v>100</v>
      </c>
      <c r="D110" s="115">
        <f t="shared" si="55"/>
        <v>40.944596326233778</v>
      </c>
      <c r="E110" s="59">
        <f t="shared" si="56"/>
        <v>129.96763588537559</v>
      </c>
      <c r="F110" s="116">
        <f t="shared" si="57"/>
        <v>2640.7774940626305</v>
      </c>
      <c r="G110" s="115">
        <f t="shared" si="58"/>
        <v>41.795845590579539</v>
      </c>
      <c r="H110" s="59">
        <f t="shared" si="59"/>
        <v>121.67962726895409</v>
      </c>
      <c r="I110" s="116">
        <f t="shared" si="60"/>
        <v>2641.8064655797925</v>
      </c>
      <c r="J110" s="115">
        <f t="shared" si="61"/>
        <v>40.443915761778221</v>
      </c>
      <c r="K110" s="59">
        <f t="shared" si="62"/>
        <v>123.84603259844449</v>
      </c>
      <c r="L110" s="116">
        <f t="shared" si="63"/>
        <v>2641.3264413627212</v>
      </c>
      <c r="M110" s="59">
        <f t="shared" si="64"/>
        <v>41.370220958406662</v>
      </c>
      <c r="N110" s="26">
        <f t="shared" si="65"/>
        <v>125.82363157716483</v>
      </c>
      <c r="O110" s="26">
        <f t="shared" si="66"/>
        <v>2641.291979821211</v>
      </c>
      <c r="P110" s="115">
        <f t="shared" si="67"/>
        <v>41.629525582833438</v>
      </c>
      <c r="Q110" s="59">
        <f t="shared" si="68"/>
        <v>131.96369276314712</v>
      </c>
      <c r="R110" s="116">
        <f t="shared" si="69"/>
        <v>2641.291979821211</v>
      </c>
      <c r="S110" s="123">
        <f t="shared" si="81"/>
        <v>41.370239945067674</v>
      </c>
      <c r="T110" s="124">
        <f t="shared" si="82"/>
        <v>125.82941108816131</v>
      </c>
      <c r="U110" s="116">
        <f t="shared" si="70"/>
        <v>2641.3356605280173</v>
      </c>
      <c r="V110" s="115">
        <f t="shared" si="71"/>
        <v>41.773849020543075</v>
      </c>
      <c r="W110" s="59">
        <f t="shared" si="72"/>
        <v>120.85814150887275</v>
      </c>
      <c r="X110" s="116">
        <f t="shared" si="73"/>
        <v>2640.6436240682351</v>
      </c>
      <c r="Y110" s="127">
        <f t="shared" si="74"/>
        <v>3.4547533872906738E-2</v>
      </c>
      <c r="Z110" s="27">
        <f t="shared" si="75"/>
        <v>1.0000994728804828</v>
      </c>
      <c r="AA110" s="5">
        <f t="shared" si="76"/>
        <v>0.96439971832558957</v>
      </c>
      <c r="AB110" s="5">
        <f t="shared" si="77"/>
        <v>0.96439971832558957</v>
      </c>
      <c r="AC110" s="26">
        <f t="shared" si="78"/>
        <v>2651.76</v>
      </c>
      <c r="AD110" s="28">
        <f t="shared" si="79"/>
        <v>120.85814150887275</v>
      </c>
      <c r="AE110" s="29">
        <f t="shared" si="80"/>
        <v>41.773849020543075</v>
      </c>
      <c r="AF110" s="5"/>
    </row>
    <row r="111" spans="1:32">
      <c r="A111" s="107">
        <v>2682.24</v>
      </c>
      <c r="B111" s="58">
        <v>13.7</v>
      </c>
      <c r="C111" s="105">
        <v>99</v>
      </c>
      <c r="D111" s="115">
        <f t="shared" si="55"/>
        <v>39.815323034440112</v>
      </c>
      <c r="E111" s="59">
        <f t="shared" si="56"/>
        <v>137.09758684191993</v>
      </c>
      <c r="F111" s="116">
        <f t="shared" si="57"/>
        <v>2670.3903112401581</v>
      </c>
      <c r="G111" s="115">
        <f t="shared" si="58"/>
        <v>40.425969066099903</v>
      </c>
      <c r="H111" s="59">
        <f t="shared" si="59"/>
        <v>129.44858309735656</v>
      </c>
      <c r="I111" s="116">
        <f t="shared" si="60"/>
        <v>2671.2478847650827</v>
      </c>
      <c r="J111" s="115">
        <f t="shared" si="61"/>
        <v>39.197096350469451</v>
      </c>
      <c r="K111" s="59">
        <f t="shared" si="62"/>
        <v>131.06426841921697</v>
      </c>
      <c r="L111" s="116">
        <f t="shared" si="63"/>
        <v>2670.855459728778</v>
      </c>
      <c r="M111" s="59">
        <f t="shared" si="64"/>
        <v>40.120646050270011</v>
      </c>
      <c r="N111" s="26">
        <f t="shared" si="65"/>
        <v>133.27308496963823</v>
      </c>
      <c r="O111" s="26">
        <f t="shared" si="66"/>
        <v>2670.8190980026202</v>
      </c>
      <c r="P111" s="115">
        <f t="shared" si="67"/>
        <v>40.477780563275999</v>
      </c>
      <c r="Q111" s="59">
        <f t="shared" si="68"/>
        <v>139.22108722081356</v>
      </c>
      <c r="R111" s="116">
        <f t="shared" si="69"/>
        <v>2670.8190980026202</v>
      </c>
      <c r="S111" s="123">
        <f t="shared" si="81"/>
        <v>40.120609477522919</v>
      </c>
      <c r="T111" s="124">
        <f t="shared" si="82"/>
        <v>133.27919570305164</v>
      </c>
      <c r="U111" s="116">
        <f t="shared" si="70"/>
        <v>2670.8640915632604</v>
      </c>
      <c r="V111" s="115">
        <f t="shared" si="71"/>
        <v>40.530212653134271</v>
      </c>
      <c r="W111" s="59">
        <f t="shared" si="72"/>
        <v>128.28981939554703</v>
      </c>
      <c r="X111" s="116">
        <f t="shared" si="73"/>
        <v>2670.0385274827986</v>
      </c>
      <c r="Y111" s="127">
        <f t="shared" si="74"/>
        <v>2.3098123265532816E-2</v>
      </c>
      <c r="Z111" s="27">
        <f t="shared" si="75"/>
        <v>1.000044462647053</v>
      </c>
      <c r="AA111" s="5">
        <f t="shared" si="76"/>
        <v>0.96882173393393889</v>
      </c>
      <c r="AB111" s="5">
        <f t="shared" si="77"/>
        <v>0.96882173393393889</v>
      </c>
      <c r="AC111" s="26">
        <f t="shared" si="78"/>
        <v>2682.24</v>
      </c>
      <c r="AD111" s="28">
        <f t="shared" si="79"/>
        <v>128.28981939554703</v>
      </c>
      <c r="AE111" s="29">
        <f t="shared" si="80"/>
        <v>40.530212653134271</v>
      </c>
      <c r="AF111" s="5"/>
    </row>
    <row r="112" spans="1:32">
      <c r="A112" s="107">
        <v>2712.72</v>
      </c>
      <c r="B112" s="58">
        <v>11.2</v>
      </c>
      <c r="C112" s="105">
        <v>95</v>
      </c>
      <c r="D112" s="115">
        <f t="shared" si="55"/>
        <v>39.299338113218639</v>
      </c>
      <c r="E112" s="59">
        <f t="shared" si="56"/>
        <v>142.99532147891759</v>
      </c>
      <c r="F112" s="116">
        <f t="shared" si="57"/>
        <v>2700.2898243752015</v>
      </c>
      <c r="G112" s="115">
        <f t="shared" si="58"/>
        <v>39.296695774306222</v>
      </c>
      <c r="H112" s="59">
        <f t="shared" si="59"/>
        <v>136.578534053901</v>
      </c>
      <c r="I112" s="116">
        <f t="shared" si="60"/>
        <v>2700.8607019426108</v>
      </c>
      <c r="J112" s="115">
        <f t="shared" si="61"/>
        <v>38.396279659390828</v>
      </c>
      <c r="K112" s="59">
        <f t="shared" si="62"/>
        <v>137.4330259574358</v>
      </c>
      <c r="L112" s="116">
        <f t="shared" si="63"/>
        <v>2700.6187077321024</v>
      </c>
      <c r="M112" s="59">
        <f t="shared" si="64"/>
        <v>39.298016943762434</v>
      </c>
      <c r="N112" s="26">
        <f t="shared" si="65"/>
        <v>139.78692776640929</v>
      </c>
      <c r="O112" s="26">
        <f t="shared" si="66"/>
        <v>2700.5752631589062</v>
      </c>
      <c r="P112" s="115">
        <f t="shared" si="67"/>
        <v>39.94327081771408</v>
      </c>
      <c r="Q112" s="59">
        <f t="shared" si="68"/>
        <v>145.23578299554978</v>
      </c>
      <c r="R112" s="116">
        <f t="shared" si="69"/>
        <v>2700.5752631589062</v>
      </c>
      <c r="S112" s="123">
        <f t="shared" si="81"/>
        <v>39.297834450522643</v>
      </c>
      <c r="T112" s="124">
        <f t="shared" si="82"/>
        <v>139.79419394538465</v>
      </c>
      <c r="U112" s="116">
        <f t="shared" si="70"/>
        <v>2700.6255349600633</v>
      </c>
      <c r="V112" s="115">
        <f t="shared" si="71"/>
        <v>39.729884825088611</v>
      </c>
      <c r="W112" s="59">
        <f t="shared" si="72"/>
        <v>134.80796648309939</v>
      </c>
      <c r="X112" s="116">
        <f t="shared" si="73"/>
        <v>2699.5682139331052</v>
      </c>
      <c r="Y112" s="127">
        <f t="shared" si="74"/>
        <v>4.6131812024843816E-2</v>
      </c>
      <c r="Z112" s="27">
        <f t="shared" si="75"/>
        <v>1.0001773830898308</v>
      </c>
      <c r="AA112" s="5">
        <f t="shared" si="76"/>
        <v>0.97642943247289615</v>
      </c>
      <c r="AB112" s="5">
        <f t="shared" si="77"/>
        <v>0.97642943247289615</v>
      </c>
      <c r="AC112" s="26">
        <f t="shared" si="78"/>
        <v>2712.72</v>
      </c>
      <c r="AD112" s="28">
        <f t="shared" si="79"/>
        <v>134.80796648309939</v>
      </c>
      <c r="AE112" s="29">
        <f t="shared" si="80"/>
        <v>39.729884825088611</v>
      </c>
      <c r="AF112" s="5"/>
    </row>
    <row r="113" spans="1:32">
      <c r="A113" s="107">
        <v>2743.2</v>
      </c>
      <c r="B113" s="58">
        <v>8.6999999999999993</v>
      </c>
      <c r="C113" s="105">
        <v>104</v>
      </c>
      <c r="D113" s="115">
        <f t="shared" si="55"/>
        <v>38.183974196198804</v>
      </c>
      <c r="E113" s="59">
        <f t="shared" si="56"/>
        <v>147.46880181125462</v>
      </c>
      <c r="F113" s="116">
        <f t="shared" si="57"/>
        <v>2730.4191180451303</v>
      </c>
      <c r="G113" s="115">
        <f t="shared" si="58"/>
        <v>38.780710853084749</v>
      </c>
      <c r="H113" s="59">
        <f t="shared" si="59"/>
        <v>142.47626869089865</v>
      </c>
      <c r="I113" s="116">
        <f t="shared" si="60"/>
        <v>2730.7602150776543</v>
      </c>
      <c r="J113" s="115">
        <f t="shared" si="61"/>
        <v>37.527039984367939</v>
      </c>
      <c r="K113" s="59">
        <f t="shared" si="62"/>
        <v>142.54926844679244</v>
      </c>
      <c r="L113" s="116">
        <f t="shared" si="63"/>
        <v>2730.6402554499646</v>
      </c>
      <c r="M113" s="59">
        <f t="shared" si="64"/>
        <v>38.48234252464178</v>
      </c>
      <c r="N113" s="26">
        <f t="shared" si="65"/>
        <v>144.97253525107664</v>
      </c>
      <c r="O113" s="26">
        <f t="shared" si="66"/>
        <v>2730.5896665613923</v>
      </c>
      <c r="P113" s="115">
        <f t="shared" si="67"/>
        <v>38.819442581120398</v>
      </c>
      <c r="Q113" s="59">
        <f t="shared" si="68"/>
        <v>149.80601094332312</v>
      </c>
      <c r="R113" s="116">
        <f t="shared" si="69"/>
        <v>2730.5896665613923</v>
      </c>
      <c r="S113" s="123">
        <f t="shared" si="81"/>
        <v>38.481981374263363</v>
      </c>
      <c r="T113" s="124">
        <f t="shared" si="82"/>
        <v>144.98093723347247</v>
      </c>
      <c r="U113" s="116">
        <f t="shared" si="70"/>
        <v>2730.6465124162451</v>
      </c>
      <c r="V113" s="115">
        <f t="shared" si="71"/>
        <v>38.861480705427844</v>
      </c>
      <c r="W113" s="59">
        <f t="shared" si="72"/>
        <v>139.99734487529506</v>
      </c>
      <c r="X113" s="116">
        <f t="shared" si="73"/>
        <v>2729.3297830348793</v>
      </c>
      <c r="Y113" s="127">
        <f t="shared" si="74"/>
        <v>5.1260793200465699E-2</v>
      </c>
      <c r="Z113" s="27">
        <f t="shared" si="75"/>
        <v>1.0002190299639648</v>
      </c>
      <c r="AA113" s="5">
        <f t="shared" si="76"/>
        <v>0.98490335452755917</v>
      </c>
      <c r="AB113" s="5">
        <f t="shared" si="77"/>
        <v>0.98490335452755917</v>
      </c>
      <c r="AC113" s="26">
        <f t="shared" si="78"/>
        <v>2743.2</v>
      </c>
      <c r="AD113" s="28">
        <f t="shared" si="79"/>
        <v>139.99734487529506</v>
      </c>
      <c r="AE113" s="29">
        <f t="shared" si="80"/>
        <v>38.861480705427844</v>
      </c>
      <c r="AF113" s="5"/>
    </row>
    <row r="114" spans="1:32">
      <c r="A114" s="107">
        <v>2773.68</v>
      </c>
      <c r="B114" s="58">
        <v>7.7</v>
      </c>
      <c r="C114" s="105">
        <v>99</v>
      </c>
      <c r="D114" s="115">
        <f t="shared" si="55"/>
        <v>37.545111651563481</v>
      </c>
      <c r="E114" s="59">
        <f t="shared" si="56"/>
        <v>151.50242117011504</v>
      </c>
      <c r="F114" s="116">
        <f t="shared" si="57"/>
        <v>2760.6242859724384</v>
      </c>
      <c r="G114" s="115">
        <f t="shared" si="58"/>
        <v>37.665346936064914</v>
      </c>
      <c r="H114" s="59">
        <f t="shared" si="59"/>
        <v>146.94974902323568</v>
      </c>
      <c r="I114" s="116">
        <f t="shared" si="60"/>
        <v>2760.889508747583</v>
      </c>
      <c r="J114" s="115">
        <f t="shared" si="61"/>
        <v>36.660321802105607</v>
      </c>
      <c r="K114" s="59">
        <f t="shared" si="62"/>
        <v>146.76577058576476</v>
      </c>
      <c r="L114" s="116">
        <f t="shared" si="63"/>
        <v>2760.8086349680339</v>
      </c>
      <c r="M114" s="59">
        <f t="shared" si="64"/>
        <v>37.605229293814197</v>
      </c>
      <c r="N114" s="26">
        <f t="shared" si="65"/>
        <v>149.22608509667535</v>
      </c>
      <c r="O114" s="26">
        <f t="shared" si="66"/>
        <v>2760.756897360011</v>
      </c>
      <c r="P114" s="115">
        <f t="shared" si="67"/>
        <v>38.162283384302988</v>
      </c>
      <c r="Q114" s="59">
        <f t="shared" si="68"/>
        <v>153.91301416590298</v>
      </c>
      <c r="R114" s="116">
        <f t="shared" si="69"/>
        <v>2760.756897360011</v>
      </c>
      <c r="S114" s="123">
        <f t="shared" si="81"/>
        <v>37.604834598665462</v>
      </c>
      <c r="T114" s="124">
        <f t="shared" si="82"/>
        <v>149.23464975402305</v>
      </c>
      <c r="U114" s="116">
        <f t="shared" si="70"/>
        <v>2760.8148969459812</v>
      </c>
      <c r="V114" s="115">
        <f t="shared" si="71"/>
        <v>37.995617004936634</v>
      </c>
      <c r="W114" s="59">
        <f t="shared" si="72"/>
        <v>144.25320093071377</v>
      </c>
      <c r="X114" s="116">
        <f t="shared" si="73"/>
        <v>2759.3496372808795</v>
      </c>
      <c r="Y114" s="127">
        <f t="shared" si="74"/>
        <v>2.1422257623834179E-2</v>
      </c>
      <c r="Z114" s="27">
        <f t="shared" si="75"/>
        <v>1.0000382445152338</v>
      </c>
      <c r="AA114" s="5">
        <f t="shared" si="76"/>
        <v>0.98982038085752255</v>
      </c>
      <c r="AB114" s="5">
        <f t="shared" si="77"/>
        <v>0.98982038085752255</v>
      </c>
      <c r="AC114" s="26">
        <f t="shared" si="78"/>
        <v>2773.68</v>
      </c>
      <c r="AD114" s="28">
        <f t="shared" si="79"/>
        <v>144.25320093071377</v>
      </c>
      <c r="AE114" s="29">
        <f t="shared" si="80"/>
        <v>37.995617004936634</v>
      </c>
      <c r="AF114" s="5"/>
    </row>
    <row r="115" spans="1:32">
      <c r="A115" s="107">
        <v>2804.16</v>
      </c>
      <c r="B115" s="58">
        <v>7.2</v>
      </c>
      <c r="C115" s="105">
        <v>95</v>
      </c>
      <c r="D115" s="115">
        <f t="shared" si="55"/>
        <v>37.212163034385718</v>
      </c>
      <c r="E115" s="59">
        <f t="shared" si="56"/>
        <v>155.30804127858897</v>
      </c>
      <c r="F115" s="116">
        <f t="shared" si="57"/>
        <v>2790.8639420685035</v>
      </c>
      <c r="G115" s="115">
        <f t="shared" si="58"/>
        <v>37.026484391429591</v>
      </c>
      <c r="H115" s="59">
        <f t="shared" si="59"/>
        <v>150.9833683820961</v>
      </c>
      <c r="I115" s="116">
        <f t="shared" si="60"/>
        <v>2791.0946766748912</v>
      </c>
      <c r="J115" s="115">
        <f t="shared" si="61"/>
        <v>36.178686166469618</v>
      </c>
      <c r="K115" s="59">
        <f t="shared" si="62"/>
        <v>150.65526492979549</v>
      </c>
      <c r="L115" s="116">
        <f t="shared" si="63"/>
        <v>2791.0313346780395</v>
      </c>
      <c r="M115" s="59">
        <f t="shared" si="64"/>
        <v>37.119323712907651</v>
      </c>
      <c r="N115" s="26">
        <f t="shared" si="65"/>
        <v>153.14570483034254</v>
      </c>
      <c r="O115" s="26">
        <f t="shared" si="66"/>
        <v>2790.9793093716976</v>
      </c>
      <c r="P115" s="115">
        <f t="shared" si="67"/>
        <v>37.818854738505877</v>
      </c>
      <c r="Q115" s="59">
        <f t="shared" si="68"/>
        <v>157.78480257094614</v>
      </c>
      <c r="R115" s="116">
        <f t="shared" si="69"/>
        <v>2790.9793093716976</v>
      </c>
      <c r="S115" s="123">
        <f t="shared" si="81"/>
        <v>37.118922620123051</v>
      </c>
      <c r="T115" s="124">
        <f t="shared" si="82"/>
        <v>153.15432109504104</v>
      </c>
      <c r="U115" s="116">
        <f t="shared" si="70"/>
        <v>2791.0377068785697</v>
      </c>
      <c r="V115" s="115">
        <f t="shared" si="71"/>
        <v>37.5148698010305</v>
      </c>
      <c r="W115" s="59">
        <f t="shared" si="72"/>
        <v>148.16857270360546</v>
      </c>
      <c r="X115" s="116">
        <f t="shared" si="73"/>
        <v>2789.5193624894168</v>
      </c>
      <c r="Y115" s="127">
        <f t="shared" si="74"/>
        <v>1.2569586973582762E-2</v>
      </c>
      <c r="Z115" s="27">
        <f t="shared" si="75"/>
        <v>1.0000131664177461</v>
      </c>
      <c r="AA115" s="5">
        <f t="shared" si="76"/>
        <v>0.99166888000980224</v>
      </c>
      <c r="AB115" s="5">
        <f t="shared" si="77"/>
        <v>0.99166888000980224</v>
      </c>
      <c r="AC115" s="26">
        <f t="shared" si="78"/>
        <v>2804.16</v>
      </c>
      <c r="AD115" s="28">
        <f t="shared" si="79"/>
        <v>148.16857270360546</v>
      </c>
      <c r="AE115" s="29">
        <f t="shared" si="80"/>
        <v>37.5148698010305</v>
      </c>
      <c r="AF115" s="5"/>
    </row>
    <row r="116" spans="1:32">
      <c r="A116" s="107">
        <v>2834.64</v>
      </c>
      <c r="B116" s="58">
        <v>6</v>
      </c>
      <c r="C116" s="105">
        <v>90</v>
      </c>
      <c r="D116" s="115">
        <f t="shared" si="55"/>
        <v>37.212163034385718</v>
      </c>
      <c r="E116" s="59">
        <f t="shared" si="56"/>
        <v>158.49406883898706</v>
      </c>
      <c r="F116" s="116">
        <f t="shared" si="57"/>
        <v>2821.1769694393283</v>
      </c>
      <c r="G116" s="115">
        <f t="shared" si="58"/>
        <v>36.693535774251828</v>
      </c>
      <c r="H116" s="59">
        <f t="shared" si="59"/>
        <v>154.78898849057003</v>
      </c>
      <c r="I116" s="116">
        <f t="shared" si="60"/>
        <v>2821.3343327709563</v>
      </c>
      <c r="J116" s="115">
        <f t="shared" si="61"/>
        <v>36.025875049485919</v>
      </c>
      <c r="K116" s="59">
        <f t="shared" si="62"/>
        <v>154.13201993736968</v>
      </c>
      <c r="L116" s="116">
        <f t="shared" si="63"/>
        <v>2821.3093365735394</v>
      </c>
      <c r="M116" s="59">
        <f t="shared" si="64"/>
        <v>36.952849404318769</v>
      </c>
      <c r="N116" s="26">
        <f t="shared" si="65"/>
        <v>156.64152866477855</v>
      </c>
      <c r="O116" s="26">
        <f t="shared" si="66"/>
        <v>2821.2556511051425</v>
      </c>
      <c r="P116" s="115">
        <f t="shared" si="67"/>
        <v>37.813392982974747</v>
      </c>
      <c r="Q116" s="59">
        <f t="shared" si="68"/>
        <v>161.03325828272995</v>
      </c>
      <c r="R116" s="116">
        <f t="shared" si="69"/>
        <v>2821.2556511051425</v>
      </c>
      <c r="S116" s="123">
        <f t="shared" si="81"/>
        <v>36.952440841855733</v>
      </c>
      <c r="T116" s="124">
        <f t="shared" si="82"/>
        <v>156.65030178659282</v>
      </c>
      <c r="U116" s="116">
        <f t="shared" si="70"/>
        <v>2821.3154071071408</v>
      </c>
      <c r="V116" s="115">
        <f t="shared" si="71"/>
        <v>37.362193494390496</v>
      </c>
      <c r="W116" s="59">
        <f t="shared" si="72"/>
        <v>151.66543503568843</v>
      </c>
      <c r="X116" s="116">
        <f t="shared" si="73"/>
        <v>2819.7454299521155</v>
      </c>
      <c r="Y116" s="127">
        <f t="shared" si="74"/>
        <v>2.3203648307512953E-2</v>
      </c>
      <c r="Z116" s="27">
        <f t="shared" si="75"/>
        <v>1.0000448698570679</v>
      </c>
      <c r="AA116" s="5">
        <f t="shared" si="76"/>
        <v>0.99340204123462517</v>
      </c>
      <c r="AB116" s="5">
        <f t="shared" si="77"/>
        <v>0.99340204123462517</v>
      </c>
      <c r="AC116" s="26">
        <f t="shared" si="78"/>
        <v>2834.64</v>
      </c>
      <c r="AD116" s="28">
        <f t="shared" si="79"/>
        <v>151.66543503568843</v>
      </c>
      <c r="AE116" s="29">
        <f t="shared" si="80"/>
        <v>37.362193494390496</v>
      </c>
      <c r="AF116" s="5"/>
    </row>
    <row r="117" spans="1:32">
      <c r="A117" s="107">
        <v>2865.12</v>
      </c>
      <c r="B117" s="58">
        <v>5.5</v>
      </c>
      <c r="C117" s="105">
        <v>87</v>
      </c>
      <c r="D117" s="115">
        <f t="shared" si="55"/>
        <v>37.365056173657621</v>
      </c>
      <c r="E117" s="59">
        <f t="shared" si="56"/>
        <v>161.41144372805005</v>
      </c>
      <c r="F117" s="116">
        <f t="shared" si="57"/>
        <v>2851.5166455655599</v>
      </c>
      <c r="G117" s="115">
        <f t="shared" si="58"/>
        <v>36.693535774251828</v>
      </c>
      <c r="H117" s="59">
        <f t="shared" si="59"/>
        <v>157.97501605096812</v>
      </c>
      <c r="I117" s="116">
        <f t="shared" si="60"/>
        <v>2851.6473601417811</v>
      </c>
      <c r="J117" s="115">
        <f t="shared" si="61"/>
        <v>36.105812437283227</v>
      </c>
      <c r="K117" s="59">
        <f t="shared" si="62"/>
        <v>157.16934608529195</v>
      </c>
      <c r="L117" s="116">
        <f t="shared" si="63"/>
        <v>2851.6359770098275</v>
      </c>
      <c r="M117" s="59">
        <f t="shared" si="64"/>
        <v>37.029295973954717</v>
      </c>
      <c r="N117" s="26">
        <f t="shared" si="65"/>
        <v>159.69322988950907</v>
      </c>
      <c r="O117" s="26">
        <f t="shared" si="66"/>
        <v>2851.5820028536709</v>
      </c>
      <c r="P117" s="115">
        <f t="shared" si="67"/>
        <v>37.96628612224665</v>
      </c>
      <c r="Q117" s="59">
        <f t="shared" si="68"/>
        <v>164.00289740342677</v>
      </c>
      <c r="R117" s="116">
        <f t="shared" si="69"/>
        <v>2851.5820028536709</v>
      </c>
      <c r="S117" s="123">
        <f t="shared" si="81"/>
        <v>37.028888071712998</v>
      </c>
      <c r="T117" s="124">
        <f t="shared" si="82"/>
        <v>159.70202936696236</v>
      </c>
      <c r="U117" s="116">
        <f t="shared" si="70"/>
        <v>2851.6420207654432</v>
      </c>
      <c r="V117" s="115">
        <f t="shared" si="71"/>
        <v>37.441946954067895</v>
      </c>
      <c r="W117" s="59">
        <f t="shared" si="72"/>
        <v>154.71109678437554</v>
      </c>
      <c r="X117" s="116">
        <f t="shared" si="73"/>
        <v>2850.0243241689468</v>
      </c>
      <c r="Y117" s="127">
        <f t="shared" si="74"/>
        <v>1.0180149169728063E-2</v>
      </c>
      <c r="Z117" s="27">
        <f t="shared" si="75"/>
        <v>1.0000086363759302</v>
      </c>
      <c r="AA117" s="5">
        <f t="shared" si="76"/>
        <v>0.99507938881969871</v>
      </c>
      <c r="AB117" s="5">
        <f t="shared" si="77"/>
        <v>0.99507938881969871</v>
      </c>
      <c r="AC117" s="26">
        <f t="shared" si="78"/>
        <v>2865.12</v>
      </c>
      <c r="AD117" s="28">
        <f t="shared" si="79"/>
        <v>154.71109678437554</v>
      </c>
      <c r="AE117" s="29">
        <f t="shared" si="80"/>
        <v>37.441946954067895</v>
      </c>
      <c r="AF117" s="5"/>
    </row>
    <row r="118" spans="1:32">
      <c r="A118" s="107">
        <v>2895.6</v>
      </c>
      <c r="B118" s="58">
        <v>5.2</v>
      </c>
      <c r="C118" s="105">
        <v>81</v>
      </c>
      <c r="D118" s="115">
        <f t="shared" si="55"/>
        <v>37.797203418026548</v>
      </c>
      <c r="E118" s="59">
        <f t="shared" si="56"/>
        <v>164.13991404674701</v>
      </c>
      <c r="F118" s="116">
        <f t="shared" si="57"/>
        <v>2881.8712020353746</v>
      </c>
      <c r="G118" s="115">
        <f t="shared" si="58"/>
        <v>36.846428913523731</v>
      </c>
      <c r="H118" s="59">
        <f t="shared" si="59"/>
        <v>160.89239094003111</v>
      </c>
      <c r="I118" s="116">
        <f t="shared" si="60"/>
        <v>2881.9870362680126</v>
      </c>
      <c r="J118" s="115">
        <f t="shared" si="61"/>
        <v>36.402876009031779</v>
      </c>
      <c r="K118" s="59">
        <f t="shared" si="62"/>
        <v>159.98340468230768</v>
      </c>
      <c r="L118" s="116">
        <f t="shared" si="63"/>
        <v>2881.9831973060755</v>
      </c>
      <c r="M118" s="59">
        <f t="shared" si="64"/>
        <v>37.321816165775132</v>
      </c>
      <c r="N118" s="26">
        <f t="shared" si="65"/>
        <v>162.51615249338903</v>
      </c>
      <c r="O118" s="26">
        <f t="shared" si="66"/>
        <v>2881.9291191516941</v>
      </c>
      <c r="P118" s="115">
        <f t="shared" si="67"/>
        <v>38.400941456170564</v>
      </c>
      <c r="Q118" s="59">
        <f t="shared" si="68"/>
        <v>166.77922492174747</v>
      </c>
      <c r="R118" s="116">
        <f t="shared" si="69"/>
        <v>2881.9291191516941</v>
      </c>
      <c r="S118" s="123">
        <f t="shared" si="81"/>
        <v>37.321411252461665</v>
      </c>
      <c r="T118" s="124">
        <f t="shared" si="82"/>
        <v>162.5249808150499</v>
      </c>
      <c r="U118" s="116">
        <f t="shared" si="70"/>
        <v>2881.9894471458329</v>
      </c>
      <c r="V118" s="115">
        <f t="shared" si="71"/>
        <v>37.738333924113185</v>
      </c>
      <c r="W118" s="59">
        <f t="shared" si="72"/>
        <v>157.53103043686923</v>
      </c>
      <c r="X118" s="116">
        <f t="shared" si="73"/>
        <v>2880.354343940171</v>
      </c>
      <c r="Y118" s="127">
        <f t="shared" si="74"/>
        <v>1.1073063258338537E-2</v>
      </c>
      <c r="Z118" s="27">
        <f t="shared" si="75"/>
        <v>1.0000102178527774</v>
      </c>
      <c r="AA118" s="5">
        <f t="shared" si="76"/>
        <v>0.99583276321626046</v>
      </c>
      <c r="AB118" s="5">
        <f t="shared" si="77"/>
        <v>0.99583276321626046</v>
      </c>
      <c r="AC118" s="26">
        <f t="shared" si="78"/>
        <v>2895.6</v>
      </c>
      <c r="AD118" s="28">
        <f t="shared" si="79"/>
        <v>157.53103043686923</v>
      </c>
      <c r="AE118" s="29">
        <f t="shared" si="80"/>
        <v>37.738333924113185</v>
      </c>
      <c r="AF118" s="5"/>
    </row>
    <row r="119" spans="1:32">
      <c r="A119" s="107">
        <v>2926.08</v>
      </c>
      <c r="B119" s="58">
        <v>5.2</v>
      </c>
      <c r="C119" s="105">
        <v>82</v>
      </c>
      <c r="D119" s="115">
        <f t="shared" si="55"/>
        <v>38.181666471323041</v>
      </c>
      <c r="E119" s="59">
        <f t="shared" si="56"/>
        <v>166.87551081554827</v>
      </c>
      <c r="F119" s="116">
        <f t="shared" si="57"/>
        <v>2912.2257585051893</v>
      </c>
      <c r="G119" s="115">
        <f t="shared" si="58"/>
        <v>37.278576157892658</v>
      </c>
      <c r="H119" s="59">
        <f t="shared" si="59"/>
        <v>163.62086125872807</v>
      </c>
      <c r="I119" s="116">
        <f t="shared" si="60"/>
        <v>2912.3415927378273</v>
      </c>
      <c r="J119" s="115">
        <f t="shared" si="61"/>
        <v>36.811196705465441</v>
      </c>
      <c r="K119" s="59">
        <f t="shared" si="62"/>
        <v>162.70429786829814</v>
      </c>
      <c r="L119" s="116">
        <f t="shared" si="63"/>
        <v>2912.3377537758902</v>
      </c>
      <c r="M119" s="59">
        <f t="shared" si="64"/>
        <v>37.730121314607842</v>
      </c>
      <c r="N119" s="26">
        <f t="shared" si="65"/>
        <v>165.24818603713814</v>
      </c>
      <c r="O119" s="26">
        <f t="shared" si="66"/>
        <v>2912.2836756215088</v>
      </c>
      <c r="P119" s="115">
        <f t="shared" si="67"/>
        <v>38.792493539066285</v>
      </c>
      <c r="Q119" s="59">
        <f t="shared" si="68"/>
        <v>169.55958006191841</v>
      </c>
      <c r="R119" s="116">
        <f t="shared" si="69"/>
        <v>2912.2836756215088</v>
      </c>
      <c r="S119" s="123">
        <f t="shared" si="81"/>
        <v>37.729716486538635</v>
      </c>
      <c r="T119" s="124">
        <f t="shared" si="82"/>
        <v>165.25701492918165</v>
      </c>
      <c r="U119" s="116">
        <f t="shared" si="70"/>
        <v>2912.3440099529462</v>
      </c>
      <c r="V119" s="115">
        <f t="shared" si="71"/>
        <v>38.034720894158475</v>
      </c>
      <c r="W119" s="59">
        <f t="shared" si="72"/>
        <v>160.35096408936292</v>
      </c>
      <c r="X119" s="116">
        <f t="shared" si="73"/>
        <v>2910.7073265630029</v>
      </c>
      <c r="Y119" s="127">
        <f t="shared" si="74"/>
        <v>1.582817021705012E-3</v>
      </c>
      <c r="Z119" s="27">
        <f t="shared" si="75"/>
        <v>1.0000002087758626</v>
      </c>
      <c r="AA119" s="5">
        <f t="shared" si="76"/>
        <v>0</v>
      </c>
      <c r="AB119" s="5">
        <f t="shared" si="77"/>
        <v>0.99583276321626046</v>
      </c>
      <c r="AC119" s="26">
        <f t="shared" si="78"/>
        <v>2926.08</v>
      </c>
      <c r="AD119" s="28">
        <f t="shared" si="79"/>
        <v>160.35096408936292</v>
      </c>
      <c r="AE119" s="29">
        <f t="shared" si="80"/>
        <v>38.034720894158475</v>
      </c>
      <c r="AF119" s="5"/>
    </row>
    <row r="120" spans="1:32">
      <c r="A120" s="107">
        <v>2956.56</v>
      </c>
      <c r="B120" s="58">
        <v>5.7</v>
      </c>
      <c r="C120" s="105">
        <v>85</v>
      </c>
      <c r="D120" s="115">
        <f t="shared" si="55"/>
        <v>38.445510085623631</v>
      </c>
      <c r="E120" s="59">
        <f t="shared" si="56"/>
        <v>169.89125712675363</v>
      </c>
      <c r="F120" s="116">
        <f t="shared" si="57"/>
        <v>2942.5550522776075</v>
      </c>
      <c r="G120" s="115">
        <f t="shared" si="58"/>
        <v>37.663039211189151</v>
      </c>
      <c r="H120" s="59">
        <f t="shared" si="59"/>
        <v>166.35645802752933</v>
      </c>
      <c r="I120" s="116">
        <f t="shared" si="60"/>
        <v>2942.6961492076421</v>
      </c>
      <c r="J120" s="115">
        <f t="shared" si="61"/>
        <v>37.138908809640434</v>
      </c>
      <c r="K120" s="59">
        <f t="shared" si="62"/>
        <v>165.56758769961587</v>
      </c>
      <c r="L120" s="116">
        <f t="shared" si="63"/>
        <v>2942.679967733015</v>
      </c>
      <c r="M120" s="59">
        <f t="shared" si="64"/>
        <v>38.054274648406384</v>
      </c>
      <c r="N120" s="26">
        <f t="shared" si="65"/>
        <v>168.12385757714145</v>
      </c>
      <c r="O120" s="26">
        <f t="shared" si="66"/>
        <v>2942.6256007426255</v>
      </c>
      <c r="P120" s="115">
        <f t="shared" si="67"/>
        <v>39.062643961983945</v>
      </c>
      <c r="Q120" s="59">
        <f t="shared" si="68"/>
        <v>172.62020164820254</v>
      </c>
      <c r="R120" s="116">
        <f t="shared" si="69"/>
        <v>2942.6256007426255</v>
      </c>
      <c r="S120" s="123">
        <f t="shared" si="81"/>
        <v>38.053872544537832</v>
      </c>
      <c r="T120" s="124">
        <f t="shared" si="82"/>
        <v>168.13271063647082</v>
      </c>
      <c r="U120" s="116">
        <f t="shared" si="70"/>
        <v>2942.6861900691024</v>
      </c>
      <c r="V120" s="115">
        <f t="shared" si="71"/>
        <v>38.361678964797228</v>
      </c>
      <c r="W120" s="59">
        <f t="shared" si="72"/>
        <v>163.22063824577879</v>
      </c>
      <c r="X120" s="116">
        <f t="shared" si="73"/>
        <v>2941.0603091858347</v>
      </c>
      <c r="Y120" s="127">
        <f t="shared" si="74"/>
        <v>1.0042289406823583E-2</v>
      </c>
      <c r="Z120" s="27">
        <f t="shared" si="75"/>
        <v>1.0000084040494637</v>
      </c>
      <c r="AA120" s="5">
        <f t="shared" si="76"/>
        <v>0.99536224167351572</v>
      </c>
      <c r="AB120" s="5">
        <f t="shared" si="77"/>
        <v>0.99536224167351572</v>
      </c>
      <c r="AC120" s="26">
        <f t="shared" si="78"/>
        <v>2956.56</v>
      </c>
      <c r="AD120" s="28">
        <f t="shared" si="79"/>
        <v>163.22063824577879</v>
      </c>
      <c r="AE120" s="29">
        <f t="shared" si="80"/>
        <v>38.361678964797228</v>
      </c>
      <c r="AF120" s="5"/>
    </row>
    <row r="121" spans="1:32">
      <c r="A121" s="107">
        <v>2987.04</v>
      </c>
      <c r="B121" s="58">
        <v>6.7</v>
      </c>
      <c r="C121" s="105">
        <v>78</v>
      </c>
      <c r="D121" s="115">
        <f t="shared" si="55"/>
        <v>39.184869853107188</v>
      </c>
      <c r="E121" s="59">
        <f t="shared" si="56"/>
        <v>173.36967135059373</v>
      </c>
      <c r="F121" s="116">
        <f t="shared" si="57"/>
        <v>2972.8268936755408</v>
      </c>
      <c r="G121" s="115">
        <f t="shared" si="58"/>
        <v>37.926882825489741</v>
      </c>
      <c r="H121" s="59">
        <f t="shared" si="59"/>
        <v>169.37220433873469</v>
      </c>
      <c r="I121" s="116">
        <f t="shared" si="60"/>
        <v>2973.0254429800602</v>
      </c>
      <c r="J121" s="115">
        <f t="shared" si="61"/>
        <v>37.625470838880226</v>
      </c>
      <c r="K121" s="59">
        <f t="shared" si="62"/>
        <v>168.8042077693006</v>
      </c>
      <c r="L121" s="116">
        <f t="shared" si="63"/>
        <v>2972.9816891148912</v>
      </c>
      <c r="M121" s="59">
        <f t="shared" si="64"/>
        <v>38.555876339298457</v>
      </c>
      <c r="N121" s="26">
        <f t="shared" si="65"/>
        <v>171.37093784466418</v>
      </c>
      <c r="O121" s="26">
        <f t="shared" si="66"/>
        <v>2972.926168327801</v>
      </c>
      <c r="P121" s="115">
        <f t="shared" si="67"/>
        <v>39.806331872746703</v>
      </c>
      <c r="Q121" s="59">
        <f t="shared" si="68"/>
        <v>176.14808677609784</v>
      </c>
      <c r="R121" s="116">
        <f t="shared" si="69"/>
        <v>2972.926168327801</v>
      </c>
      <c r="S121" s="123">
        <f t="shared" si="81"/>
        <v>38.555494192539875</v>
      </c>
      <c r="T121" s="124">
        <f t="shared" si="82"/>
        <v>171.37992009482198</v>
      </c>
      <c r="U121" s="116">
        <f t="shared" si="70"/>
        <v>2972.9879632159227</v>
      </c>
      <c r="V121" s="115">
        <f t="shared" si="71"/>
        <v>38.848160418886785</v>
      </c>
      <c r="W121" s="59">
        <f t="shared" si="72"/>
        <v>166.47576166213582</v>
      </c>
      <c r="X121" s="116">
        <f t="shared" si="73"/>
        <v>2971.3989503120433</v>
      </c>
      <c r="Y121" s="127">
        <f t="shared" si="74"/>
        <v>2.1849906611296793E-2</v>
      </c>
      <c r="Z121" s="27">
        <f t="shared" si="75"/>
        <v>1.0000397867677382</v>
      </c>
      <c r="AA121" s="5">
        <f t="shared" si="76"/>
        <v>0.99408138919803801</v>
      </c>
      <c r="AB121" s="5">
        <f t="shared" si="77"/>
        <v>0.99408138919803801</v>
      </c>
      <c r="AC121" s="26">
        <f t="shared" si="78"/>
        <v>2987.04</v>
      </c>
      <c r="AD121" s="28">
        <f t="shared" si="79"/>
        <v>166.47576166213582</v>
      </c>
      <c r="AE121" s="29">
        <f t="shared" si="80"/>
        <v>38.848160418886785</v>
      </c>
      <c r="AF121" s="5"/>
    </row>
    <row r="122" spans="1:32">
      <c r="A122" s="107">
        <v>3017.52</v>
      </c>
      <c r="B122" s="58">
        <v>6.7</v>
      </c>
      <c r="C122" s="105">
        <v>81</v>
      </c>
      <c r="D122" s="115">
        <f t="shared" si="55"/>
        <v>39.741170219111808</v>
      </c>
      <c r="E122" s="59">
        <f t="shared" si="56"/>
        <v>176.88201362906969</v>
      </c>
      <c r="F122" s="116">
        <f t="shared" si="57"/>
        <v>3003.098735073474</v>
      </c>
      <c r="G122" s="115">
        <f t="shared" si="58"/>
        <v>38.666242592973298</v>
      </c>
      <c r="H122" s="59">
        <f t="shared" si="59"/>
        <v>172.85061856257479</v>
      </c>
      <c r="I122" s="116">
        <f t="shared" si="60"/>
        <v>3003.2972843779935</v>
      </c>
      <c r="J122" s="115">
        <f t="shared" si="61"/>
        <v>38.273522976906548</v>
      </c>
      <c r="K122" s="59">
        <f t="shared" si="62"/>
        <v>172.27690486394772</v>
      </c>
      <c r="L122" s="116">
        <f t="shared" si="63"/>
        <v>3003.2535305128245</v>
      </c>
      <c r="M122" s="59">
        <f t="shared" si="64"/>
        <v>39.203706406042542</v>
      </c>
      <c r="N122" s="26">
        <f t="shared" si="65"/>
        <v>174.86631609582221</v>
      </c>
      <c r="O122" s="26">
        <f t="shared" si="66"/>
        <v>3003.1980097257342</v>
      </c>
      <c r="P122" s="115">
        <f t="shared" si="67"/>
        <v>40.374760843860962</v>
      </c>
      <c r="Q122" s="59">
        <f t="shared" si="68"/>
        <v>179.71748965535858</v>
      </c>
      <c r="R122" s="116">
        <f t="shared" si="69"/>
        <v>3003.1980097257342</v>
      </c>
      <c r="S122" s="123">
        <f t="shared" si="81"/>
        <v>39.203326274153447</v>
      </c>
      <c r="T122" s="124">
        <f t="shared" si="82"/>
        <v>174.87530921724294</v>
      </c>
      <c r="U122" s="116">
        <f t="shared" si="70"/>
        <v>3003.2598987647957</v>
      </c>
      <c r="V122" s="115">
        <f t="shared" si="71"/>
        <v>39.334641872976341</v>
      </c>
      <c r="W122" s="59">
        <f t="shared" si="72"/>
        <v>169.73088507849286</v>
      </c>
      <c r="X122" s="116">
        <f t="shared" si="73"/>
        <v>3001.6985510547997</v>
      </c>
      <c r="Y122" s="127">
        <f t="shared" si="74"/>
        <v>6.1091772038051875E-3</v>
      </c>
      <c r="Z122" s="27">
        <f t="shared" si="75"/>
        <v>1.0000031101821167</v>
      </c>
      <c r="AA122" s="5">
        <f t="shared" si="76"/>
        <v>0</v>
      </c>
      <c r="AB122" s="5">
        <f t="shared" si="77"/>
        <v>0.99408138919803801</v>
      </c>
      <c r="AC122" s="26">
        <f t="shared" si="78"/>
        <v>3017.52</v>
      </c>
      <c r="AD122" s="28">
        <f t="shared" si="79"/>
        <v>169.73088507849286</v>
      </c>
      <c r="AE122" s="29">
        <f t="shared" si="80"/>
        <v>39.334641872976341</v>
      </c>
      <c r="AF122" s="5"/>
    </row>
    <row r="123" spans="1:32" ht="15.75" thickBot="1">
      <c r="A123" s="107">
        <v>3021.7868951999999</v>
      </c>
      <c r="B123" s="58">
        <v>6</v>
      </c>
      <c r="C123" s="105">
        <v>90</v>
      </c>
      <c r="D123" s="115">
        <f t="shared" si="55"/>
        <v>39.741170219111808</v>
      </c>
      <c r="E123" s="59">
        <f t="shared" si="56"/>
        <v>177.32802562724981</v>
      </c>
      <c r="F123" s="116">
        <f t="shared" si="57"/>
        <v>3007.3422557751155</v>
      </c>
      <c r="G123" s="115">
        <f t="shared" si="58"/>
        <v>38.744119081210286</v>
      </c>
      <c r="H123" s="59">
        <f t="shared" si="59"/>
        <v>173.34231135813863</v>
      </c>
      <c r="I123" s="116">
        <f t="shared" si="60"/>
        <v>3007.5350394552902</v>
      </c>
      <c r="J123" s="115">
        <f t="shared" si="61"/>
        <v>38.310549841224287</v>
      </c>
      <c r="K123" s="59">
        <f t="shared" si="62"/>
        <v>172.74448935693357</v>
      </c>
      <c r="L123" s="116">
        <f t="shared" si="63"/>
        <v>3007.4942475245693</v>
      </c>
      <c r="M123" s="59">
        <f t="shared" si="64"/>
        <v>39.242644650161033</v>
      </c>
      <c r="N123" s="26">
        <f t="shared" si="65"/>
        <v>175.33516849269418</v>
      </c>
      <c r="O123" s="26">
        <f t="shared" si="66"/>
        <v>3007.4386476152035</v>
      </c>
      <c r="P123" s="115">
        <f t="shared" si="67"/>
        <v>40.383886506032951</v>
      </c>
      <c r="Q123" s="59">
        <f t="shared" si="68"/>
        <v>180.22111881689952</v>
      </c>
      <c r="R123" s="116">
        <f t="shared" si="69"/>
        <v>3007.4386476152035</v>
      </c>
      <c r="S123" s="123">
        <f t="shared" si="81"/>
        <v>39.242265977260963</v>
      </c>
      <c r="T123" s="124">
        <f t="shared" si="82"/>
        <v>175.3441791816893</v>
      </c>
      <c r="U123" s="116">
        <f t="shared" si="70"/>
        <v>3007.5006955480276</v>
      </c>
      <c r="V123" s="115">
        <f t="shared" si="71"/>
        <v>39.371649736342221</v>
      </c>
      <c r="W123" s="59">
        <f t="shared" si="72"/>
        <v>170.20111456726809</v>
      </c>
      <c r="X123" s="116">
        <f t="shared" si="73"/>
        <v>3005.9401921627782</v>
      </c>
      <c r="Y123" s="127">
        <f t="shared" si="74"/>
        <v>2.1204043657459953E-2</v>
      </c>
      <c r="Z123" s="27">
        <f t="shared" si="75"/>
        <v>1.0000374693069496</v>
      </c>
      <c r="AA123" s="5">
        <f t="shared" si="76"/>
        <v>0.99393998973412934</v>
      </c>
      <c r="AB123" s="5">
        <f t="shared" si="77"/>
        <v>0.99393998973412934</v>
      </c>
      <c r="AC123" s="26">
        <f t="shared" si="78"/>
        <v>3021.7868951999999</v>
      </c>
      <c r="AD123" s="28">
        <f t="shared" si="79"/>
        <v>170.20111456726809</v>
      </c>
      <c r="AE123" s="29">
        <f t="shared" si="80"/>
        <v>39.371649736342221</v>
      </c>
      <c r="AF123" s="5"/>
    </row>
    <row r="124" spans="1:32" ht="15.75" thickBot="1">
      <c r="A124" s="108">
        <v>3032.76</v>
      </c>
      <c r="B124" s="109">
        <v>7</v>
      </c>
      <c r="C124" s="110">
        <v>0</v>
      </c>
      <c r="D124" s="117">
        <f t="shared" si="55"/>
        <v>41.078455296203721</v>
      </c>
      <c r="E124" s="118">
        <f t="shared" si="56"/>
        <v>177.32802562724981</v>
      </c>
      <c r="F124" s="119">
        <f t="shared" si="57"/>
        <v>3018.233568715913</v>
      </c>
      <c r="G124" s="117">
        <f t="shared" si="58"/>
        <v>38.744119081210286</v>
      </c>
      <c r="H124" s="118">
        <f t="shared" si="59"/>
        <v>174.48931314015758</v>
      </c>
      <c r="I124" s="119">
        <f t="shared" si="60"/>
        <v>3018.4480324390611</v>
      </c>
      <c r="J124" s="117">
        <f t="shared" si="61"/>
        <v>39.188911328783242</v>
      </c>
      <c r="K124" s="118">
        <f t="shared" si="62"/>
        <v>173.61720461008238</v>
      </c>
      <c r="L124" s="121">
        <f t="shared" si="63"/>
        <v>3018.3968156232395</v>
      </c>
      <c r="M124" s="59">
        <f t="shared" si="64"/>
        <v>39.911287188706986</v>
      </c>
      <c r="N124" s="26">
        <f t="shared" si="65"/>
        <v>175.90866938370365</v>
      </c>
      <c r="O124" s="30">
        <f t="shared" si="66"/>
        <v>3018.3408005774877</v>
      </c>
      <c r="P124" s="117">
        <f t="shared" si="67"/>
        <v>41.721171583124864</v>
      </c>
      <c r="Q124" s="118">
        <f t="shared" si="68"/>
        <v>180.27338304853333</v>
      </c>
      <c r="R124" s="121">
        <f t="shared" si="69"/>
        <v>3018.3408005774877</v>
      </c>
      <c r="S124" s="125">
        <f t="shared" si="81"/>
        <v>39.912351952478751</v>
      </c>
      <c r="T124" s="126">
        <f t="shared" si="82"/>
        <v>175.91891812168564</v>
      </c>
      <c r="U124" s="121">
        <f t="shared" si="70"/>
        <v>3018.4263836078871</v>
      </c>
      <c r="V124" s="117">
        <f t="shared" si="71"/>
        <v>40.162471723656594</v>
      </c>
      <c r="W124" s="118">
        <f t="shared" si="72"/>
        <v>170.99193655458248</v>
      </c>
      <c r="X124" s="121">
        <f t="shared" si="73"/>
        <v>3016.846799835042</v>
      </c>
      <c r="Y124" s="127">
        <f t="shared" si="74"/>
        <v>0.16074248479029549</v>
      </c>
      <c r="Z124" s="27">
        <f t="shared" si="75"/>
        <v>1.0021587568672696</v>
      </c>
      <c r="AA124" s="5">
        <f t="shared" si="76"/>
        <v>0.99350232143069095</v>
      </c>
      <c r="AB124" s="5">
        <f t="shared" si="77"/>
        <v>0.99350232143069095</v>
      </c>
      <c r="AC124" s="26">
        <f t="shared" si="78"/>
        <v>3032.76</v>
      </c>
      <c r="AD124" s="28">
        <f t="shared" si="79"/>
        <v>170.99193655458248</v>
      </c>
      <c r="AE124" s="29">
        <f t="shared" si="80"/>
        <v>40.162471723656594</v>
      </c>
      <c r="AF124" s="5"/>
    </row>
    <row r="125" spans="1:32" ht="16.5" thickTop="1" thickBot="1">
      <c r="A125" s="128"/>
      <c r="B125" s="25"/>
      <c r="C125" s="25"/>
      <c r="D125" s="40" t="s">
        <v>15</v>
      </c>
      <c r="E125" s="41"/>
      <c r="F125" s="41"/>
      <c r="G125" s="23"/>
      <c r="H125" s="41"/>
      <c r="I125" s="41"/>
      <c r="J125" s="23"/>
      <c r="K125" s="41"/>
      <c r="L125" s="41"/>
      <c r="M125" s="32"/>
      <c r="N125" s="31"/>
      <c r="O125" s="31"/>
      <c r="P125" s="23"/>
      <c r="Q125" s="41"/>
      <c r="R125" s="41"/>
      <c r="S125" s="122"/>
      <c r="T125" s="41"/>
      <c r="U125" s="41"/>
      <c r="V125" s="23"/>
      <c r="W125" s="41"/>
      <c r="X125" s="41"/>
      <c r="Y125" s="32"/>
      <c r="Z125" s="31"/>
      <c r="AA125" s="31"/>
      <c r="AB125" s="31"/>
      <c r="AC125" s="31"/>
      <c r="AD125" s="20">
        <v>0</v>
      </c>
      <c r="AE125" s="21">
        <v>0</v>
      </c>
      <c r="AF125" s="22"/>
    </row>
    <row r="126" spans="1:32" ht="16.5" thickTop="1" thickBot="1">
      <c r="A126" s="129"/>
      <c r="B126" s="24"/>
      <c r="C126" s="24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24"/>
      <c r="AE126" s="24"/>
      <c r="AF126" s="5"/>
    </row>
    <row r="127" spans="1:32" ht="15.75" thickTop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</row>
    <row r="128" spans="1:3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 spans="1:3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 spans="1:3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 spans="1:3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</row>
    <row r="132" spans="1: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</row>
    <row r="133" spans="1:3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 spans="1:3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135" spans="1:3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</row>
    <row r="136" spans="1:3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</row>
    <row r="137" spans="1:3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 spans="1:3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</row>
    <row r="139" spans="1:3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</row>
    <row r="140" spans="1:3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</row>
    <row r="141" spans="1:3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</row>
    <row r="142" spans="1:3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</row>
    <row r="143" spans="1:3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</row>
    <row r="144" spans="1:3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 spans="1:3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</row>
    <row r="146" spans="1:3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</row>
    <row r="147" spans="1:3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</row>
    <row r="148" spans="1:3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</row>
    <row r="149" spans="1:3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</row>
    <row r="150" spans="1:3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</row>
    <row r="151" spans="1:3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</row>
    <row r="152" spans="1:3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</row>
    <row r="153" spans="1:3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</row>
    <row r="154" spans="1:3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</row>
    <row r="155" spans="1:3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</row>
    <row r="156" spans="1:3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</row>
    <row r="157" spans="1:3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</row>
    <row r="158" spans="1:3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</row>
    <row r="159" spans="1:3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</row>
    <row r="160" spans="1:3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</row>
    <row r="161" spans="1:3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</row>
    <row r="162" spans="1:3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</row>
    <row r="163" spans="1:3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</row>
    <row r="164" spans="1:3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</row>
    <row r="165" spans="1:3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</row>
    <row r="166" spans="1:3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</row>
    <row r="167" spans="1:3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</row>
    <row r="168" spans="1:3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</row>
    <row r="169" spans="1:3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</row>
    <row r="170" spans="1:3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</row>
    <row r="171" spans="1:3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</row>
    <row r="172" spans="1:3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</row>
    <row r="173" spans="1:3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</row>
    <row r="174" spans="1:3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</row>
    <row r="175" spans="1:3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</row>
    <row r="176" spans="1:3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</row>
    <row r="177" spans="1:3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</row>
    <row r="178" spans="1:3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</row>
    <row r="179" spans="1:3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</row>
    <row r="180" spans="1:3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</row>
    <row r="181" spans="1:3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</row>
    <row r="182" spans="1:3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</row>
    <row r="183" spans="1:3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</row>
    <row r="184" spans="1:3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</row>
    <row r="185" spans="1:3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</row>
    <row r="186" spans="1:32">
      <c r="A186" s="20"/>
      <c r="B186" s="34" t="s">
        <v>9</v>
      </c>
      <c r="C186" s="34"/>
      <c r="D186" s="34"/>
      <c r="E186" s="34"/>
      <c r="F186" s="34"/>
      <c r="G186" s="34"/>
      <c r="H186" s="34"/>
      <c r="I186" s="34"/>
      <c r="J186" s="34"/>
      <c r="K186" s="34"/>
      <c r="L186" s="22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</row>
    <row r="187" spans="1:32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</row>
  </sheetData>
  <mergeCells count="1">
    <mergeCell ref="H5:J5"/>
  </mergeCells>
  <phoneticPr fontId="12" type="noConversion"/>
  <hyperlinks>
    <hyperlink ref="H5" r:id="rId1"/>
    <hyperlink ref="C11" r:id="rId2"/>
  </hyperlinks>
  <pageMargins left="0.5" right="0.5" top="0.5" bottom="0.5" header="0" footer="0"/>
  <pageSetup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ross</cp:lastModifiedBy>
  <dcterms:created xsi:type="dcterms:W3CDTF">2003-05-28T16:43:38Z</dcterms:created>
  <dcterms:modified xsi:type="dcterms:W3CDTF">2018-10-03T22:16:03Z</dcterms:modified>
</cp:coreProperties>
</file>