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showHorizontalScroll="0" showVerticalScroll="0" xWindow="60" yWindow="-75" windowWidth="12150" windowHeight="7230"/>
  </bookViews>
  <sheets>
    <sheet name="A" sheetId="1" r:id="rId1"/>
  </sheets>
  <definedNames>
    <definedName name="ANSWERS">A!$P$23:$U$56</definedName>
    <definedName name="HEADER">A!$A$4:$J$9</definedName>
    <definedName name="LOGO">A!$A$1:$J$3</definedName>
    <definedName name="PARAMETERS">A!$A$1:$J$22</definedName>
    <definedName name="RAW_DATA">A!$A$23:$P$56</definedName>
  </definedNames>
  <calcPr calcId="144525" calcMode="autoNoTable" iterate="1" iterateCount="1" iterateDelta="0"/>
</workbook>
</file>

<file path=xl/calcChain.xml><?xml version="1.0" encoding="utf-8"?>
<calcChain xmlns="http://schemas.openxmlformats.org/spreadsheetml/2006/main">
  <c r="O21" i="1" l="1"/>
  <c r="B34" i="1"/>
  <c r="B33" i="1"/>
  <c r="B32" i="1"/>
  <c r="B31" i="1"/>
  <c r="B30" i="1"/>
  <c r="B29" i="1"/>
  <c r="B28" i="1"/>
  <c r="A34" i="1"/>
  <c r="A33" i="1"/>
  <c r="A32" i="1"/>
  <c r="A31" i="1"/>
  <c r="A30" i="1"/>
  <c r="A29" i="1"/>
  <c r="A28" i="1"/>
  <c r="O5" i="1" l="1"/>
  <c r="O6" i="1"/>
  <c r="O7" i="1"/>
  <c r="O8" i="1"/>
  <c r="O9" i="1"/>
  <c r="O10" i="1"/>
  <c r="O11" i="1"/>
  <c r="O12" i="1"/>
  <c r="H13" i="1"/>
  <c r="O13" i="1"/>
  <c r="O14" i="1"/>
  <c r="O15" i="1"/>
  <c r="O16" i="1"/>
  <c r="O17" i="1"/>
  <c r="O18" i="1"/>
  <c r="O19" i="1"/>
  <c r="O20" i="1"/>
  <c r="P26" i="1"/>
  <c r="H28" i="1"/>
  <c r="P28" i="1"/>
  <c r="R28" i="1"/>
  <c r="Y28" i="1" s="1"/>
  <c r="S28" i="1"/>
  <c r="V28" i="1" s="1"/>
  <c r="T28" i="1"/>
  <c r="X28" i="1" s="1"/>
  <c r="U28" i="1"/>
  <c r="P29" i="1"/>
  <c r="H29" i="1"/>
  <c r="R29" i="1"/>
  <c r="Y29" i="1" s="1"/>
  <c r="S29" i="1"/>
  <c r="V29" i="1" s="1"/>
  <c r="T29" i="1"/>
  <c r="X29" i="1" s="1"/>
  <c r="U29" i="1"/>
  <c r="P30" i="1"/>
  <c r="H30" i="1"/>
  <c r="R30" i="1"/>
  <c r="Y30" i="1" s="1"/>
  <c r="S30" i="1"/>
  <c r="V30" i="1" s="1"/>
  <c r="T30" i="1"/>
  <c r="U30" i="1"/>
  <c r="W30" i="1"/>
  <c r="X30" i="1"/>
  <c r="P31" i="1"/>
  <c r="R31" i="1"/>
  <c r="Y31" i="1" s="1"/>
  <c r="S31" i="1"/>
  <c r="V31" i="1" s="1"/>
  <c r="T31" i="1"/>
  <c r="U31" i="1"/>
  <c r="W31" i="1"/>
  <c r="X31" i="1"/>
  <c r="P32" i="1"/>
  <c r="H32" i="1"/>
  <c r="R32" i="1"/>
  <c r="Y32" i="1" s="1"/>
  <c r="S32" i="1"/>
  <c r="V32" i="1" s="1"/>
  <c r="T32" i="1"/>
  <c r="X32" i="1" s="1"/>
  <c r="U32" i="1"/>
  <c r="P33" i="1"/>
  <c r="H33" i="1"/>
  <c r="R33" i="1"/>
  <c r="Y33" i="1" s="1"/>
  <c r="S33" i="1"/>
  <c r="V33" i="1" s="1"/>
  <c r="T33" i="1"/>
  <c r="U33" i="1"/>
  <c r="X33" i="1"/>
  <c r="P34" i="1"/>
  <c r="H34" i="1"/>
  <c r="R34" i="1"/>
  <c r="W34" i="1" s="1"/>
  <c r="S34" i="1"/>
  <c r="V34" i="1" s="1"/>
  <c r="T34" i="1"/>
  <c r="U34" i="1"/>
  <c r="X34" i="1"/>
  <c r="Y34" i="1" l="1"/>
  <c r="W28" i="1"/>
  <c r="W32" i="1"/>
  <c r="W33" i="1"/>
  <c r="W29" i="1"/>
  <c r="F17" i="1"/>
  <c r="F16" i="1"/>
  <c r="F15" i="1"/>
  <c r="F14" i="1"/>
  <c r="F13" i="1"/>
  <c r="B26" i="1"/>
  <c r="D17" i="1"/>
  <c r="D16" i="1"/>
  <c r="D15" i="1"/>
  <c r="D14" i="1"/>
  <c r="D13" i="1"/>
  <c r="A26" i="1"/>
  <c r="H17" i="1"/>
  <c r="H16" i="1"/>
  <c r="H15" i="1"/>
  <c r="H14" i="1"/>
</calcChain>
</file>

<file path=xl/sharedStrings.xml><?xml version="1.0" encoding="utf-8"?>
<sst xmlns="http://schemas.openxmlformats.org/spreadsheetml/2006/main" count="116" uniqueCount="81">
  <si>
    <t>________________________</t>
  </si>
  <si>
    <t>11-36-72-8W6</t>
  </si>
  <si>
    <t xml:space="preserve"> DEPTH</t>
  </si>
  <si>
    <t>______________________</t>
  </si>
  <si>
    <t xml:space="preserve">BOTTOM </t>
  </si>
  <si>
    <t>Click on graph to edit scales, titles, or data ranges</t>
  </si>
  <si>
    <t>Top Depth</t>
  </si>
  <si>
    <t xml:space="preserve">K-MAX </t>
  </si>
  <si>
    <t xml:space="preserve">md </t>
  </si>
  <si>
    <t>Enter 0.01 if Perms are zero or missing</t>
  </si>
  <si>
    <t xml:space="preserve"> COMMENTS:</t>
  </si>
  <si>
    <t xml:space="preserve">K-90 </t>
  </si>
  <si>
    <t>Bottom Depth</t>
  </si>
  <si>
    <t>K-VRT</t>
  </si>
  <si>
    <t>META/SCAL RAW DATA</t>
  </si>
  <si>
    <t xml:space="preserve">POR </t>
  </si>
  <si>
    <t xml:space="preserve">frac </t>
  </si>
  <si>
    <t>UNITS</t>
  </si>
  <si>
    <t>Recovered</t>
  </si>
  <si>
    <t xml:space="preserve">    Cap Pressure</t>
  </si>
  <si>
    <t>SWmin</t>
  </si>
  <si>
    <t>E. R. Crain, P.Eng.</t>
  </si>
  <si>
    <t>M</t>
  </si>
  <si>
    <t>PHIe*Sw</t>
  </si>
  <si>
    <t>Analysis #</t>
  </si>
  <si>
    <t>87465-1</t>
  </si>
  <si>
    <t>87492-3</t>
  </si>
  <si>
    <t xml:space="preserve"> </t>
  </si>
  <si>
    <t>DESCRIPTION</t>
  </si>
  <si>
    <t>SS</t>
  </si>
  <si>
    <t>SS, DOL</t>
  </si>
  <si>
    <t>______________</t>
  </si>
  <si>
    <t>feet</t>
  </si>
  <si>
    <t>us/ft</t>
  </si>
  <si>
    <t>psi</t>
  </si>
  <si>
    <t>Mcf/d</t>
  </si>
  <si>
    <t xml:space="preserve">         META/LOG CONSTANTS</t>
  </si>
  <si>
    <t>METRIC CONVR</t>
  </si>
  <si>
    <t>Used</t>
  </si>
  <si>
    <t>English</t>
  </si>
  <si>
    <t xml:space="preserve">Incr </t>
  </si>
  <si>
    <t xml:space="preserve"> Metric</t>
  </si>
  <si>
    <t>meters</t>
  </si>
  <si>
    <t>META/SCAL FINAL RESULTS</t>
  </si>
  <si>
    <t xml:space="preserve">Vsh  </t>
  </si>
  <si>
    <t xml:space="preserve">frac  </t>
  </si>
  <si>
    <t>VSHMAX</t>
  </si>
  <si>
    <t>frac</t>
  </si>
  <si>
    <t>DON'T MESS WITH THESE NUMBERS</t>
  </si>
  <si>
    <t xml:space="preserve">PHIe  </t>
  </si>
  <si>
    <t>PHIMIN</t>
  </si>
  <si>
    <t/>
  </si>
  <si>
    <t xml:space="preserve">  to</t>
  </si>
  <si>
    <t>SWMAX</t>
  </si>
  <si>
    <t xml:space="preserve">Perm  </t>
  </si>
  <si>
    <t xml:space="preserve">md  </t>
  </si>
  <si>
    <t>PRMmin</t>
  </si>
  <si>
    <t>md</t>
  </si>
  <si>
    <t>Depthcut</t>
  </si>
  <si>
    <t>Kv/Khor</t>
  </si>
  <si>
    <t xml:space="preserve"> SW vs CORP</t>
  </si>
  <si>
    <t>KMAX vs CORP</t>
  </si>
  <si>
    <t>*</t>
  </si>
  <si>
    <t>Sw</t>
  </si>
  <si>
    <t xml:space="preserve">                   A Knowledge Based System For Formation Evaluation     </t>
  </si>
  <si>
    <t>c. E. R. Crain, P.Eng. 2018</t>
  </si>
  <si>
    <t>Read Terms of Use</t>
  </si>
  <si>
    <t>Well Name</t>
  </si>
  <si>
    <t>PCP Beaverlodge 11-36</t>
  </si>
  <si>
    <t>Analyst</t>
  </si>
  <si>
    <t>Field / Zone</t>
  </si>
  <si>
    <t>Beaverlodge / Halfway</t>
  </si>
  <si>
    <t>Date</t>
  </si>
  <si>
    <t xml:space="preserve"> 2018-09-27</t>
  </si>
  <si>
    <t xml:space="preserve">     POROSITY--SATURATION PLOT FROM CAPILLARY PRESSURE DATA</t>
  </si>
  <si>
    <t xml:space="preserve">     ANALYSIS  PARAMETERS</t>
  </si>
  <si>
    <t xml:space="preserve"> (M or E)</t>
  </si>
  <si>
    <t xml:space="preserve">                     META/LOG "SCAL"</t>
  </si>
  <si>
    <t>REFERENCE:</t>
  </si>
  <si>
    <t xml:space="preserve">www.spec2000.net/09-cappres.htm </t>
  </si>
  <si>
    <t>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</si>
</sst>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8">
    <font>
      <sz val="12"/>
      <name val="Arial"/>
    </font>
    <font>
      <b/>
      <sz val="10"/>
      <name val="Arial"/>
    </font>
    <font>
      <sz val="10"/>
      <name val="COUR"/>
    </font>
    <font>
      <b/>
      <sz val="24"/>
      <color indexed="13"/>
      <name val="Times New Roman"/>
    </font>
    <font>
      <b/>
      <sz val="12"/>
      <color indexed="8"/>
      <name val="COUR"/>
    </font>
    <font>
      <b/>
      <sz val="24"/>
      <color indexed="10"/>
      <name val="Times New Roman"/>
    </font>
    <font>
      <sz val="10"/>
      <name val="COUR"/>
    </font>
    <font>
      <b/>
      <sz val="14"/>
      <color indexed="13"/>
      <name val="COUR"/>
    </font>
    <font>
      <b/>
      <sz val="10"/>
      <color indexed="13"/>
      <name val="Arial"/>
    </font>
    <font>
      <b/>
      <sz val="10"/>
      <color indexed="8"/>
      <name val="Arial"/>
    </font>
    <font>
      <b/>
      <sz val="10"/>
      <color indexed="8"/>
      <name val="COUR"/>
    </font>
    <font>
      <b/>
      <sz val="12"/>
      <color indexed="9"/>
      <name val="COUR"/>
    </font>
    <font>
      <sz val="8"/>
      <name val="Arial"/>
    </font>
    <font>
      <b/>
      <sz val="14"/>
      <color indexed="9"/>
      <name val="Arial"/>
    </font>
    <font>
      <u/>
      <sz val="10"/>
      <color theme="10"/>
      <name val="Arial"/>
    </font>
    <font>
      <b/>
      <sz val="10"/>
      <color indexed="8"/>
      <name val="Arial"/>
      <family val="2"/>
    </font>
    <font>
      <b/>
      <sz val="10"/>
      <name val="COUR"/>
    </font>
    <font>
      <b/>
      <u/>
      <sz val="10"/>
      <color theme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lightGray">
        <bgColor indexed="15"/>
      </patternFill>
    </fill>
    <fill>
      <patternFill patternType="solid">
        <fgColor indexed="11"/>
        <bgColor indexed="64"/>
      </patternFill>
    </fill>
    <fill>
      <patternFill patternType="solid">
        <fgColor indexed="12"/>
        <bgColor indexed="64"/>
      </patternFill>
    </fill>
  </fills>
  <borders count="16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/>
      <top style="thick">
        <color indexed="8"/>
      </top>
      <bottom/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medium">
        <color indexed="8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15">
    <xf numFmtId="0" fontId="0" fillId="0" borderId="0" xfId="0"/>
    <xf numFmtId="2" fontId="2" fillId="0" borderId="0" xfId="0" applyNumberFormat="1" applyFont="1" applyAlignment="1"/>
    <xf numFmtId="2" fontId="4" fillId="3" borderId="3" xfId="0" applyNumberFormat="1" applyFont="1" applyFill="1" applyBorder="1" applyAlignment="1">
      <alignment horizontal="right"/>
    </xf>
    <xf numFmtId="2" fontId="5" fillId="3" borderId="0" xfId="0" applyNumberFormat="1" applyFont="1" applyFill="1" applyAlignment="1"/>
    <xf numFmtId="2" fontId="4" fillId="4" borderId="0" xfId="0" applyNumberFormat="1" applyFont="1" applyFill="1" applyAlignment="1"/>
    <xf numFmtId="2" fontId="6" fillId="0" borderId="0" xfId="0" applyNumberFormat="1" applyFont="1" applyAlignment="1"/>
    <xf numFmtId="2" fontId="4" fillId="3" borderId="0" xfId="0" applyNumberFormat="1" applyFont="1" applyFill="1" applyAlignment="1"/>
    <xf numFmtId="2" fontId="9" fillId="3" borderId="3" xfId="0" applyNumberFormat="1" applyFont="1" applyFill="1" applyBorder="1" applyAlignment="1">
      <alignment horizontal="right"/>
    </xf>
    <xf numFmtId="2" fontId="9" fillId="3" borderId="0" xfId="0" applyNumberFormat="1" applyFont="1" applyFill="1" applyAlignment="1"/>
    <xf numFmtId="2" fontId="9" fillId="3" borderId="0" xfId="0" applyNumberFormat="1" applyFont="1" applyFill="1" applyAlignment="1">
      <alignment horizontal="right"/>
    </xf>
    <xf numFmtId="2" fontId="9" fillId="4" borderId="0" xfId="0" applyNumberFormat="1" applyFont="1" applyFill="1" applyAlignment="1"/>
    <xf numFmtId="2" fontId="4" fillId="5" borderId="2" xfId="0" applyNumberFormat="1" applyFont="1" applyFill="1" applyBorder="1" applyAlignment="1"/>
    <xf numFmtId="2" fontId="10" fillId="4" borderId="2" xfId="0" applyNumberFormat="1" applyFont="1" applyFill="1" applyBorder="1" applyAlignment="1"/>
    <xf numFmtId="2" fontId="9" fillId="5" borderId="2" xfId="0" applyNumberFormat="1" applyFont="1" applyFill="1" applyBorder="1" applyAlignment="1"/>
    <xf numFmtId="2" fontId="10" fillId="4" borderId="3" xfId="0" applyNumberFormat="1" applyFont="1" applyFill="1" applyBorder="1" applyAlignment="1"/>
    <xf numFmtId="2" fontId="10" fillId="4" borderId="0" xfId="0" applyNumberFormat="1" applyFont="1" applyFill="1" applyAlignment="1"/>
    <xf numFmtId="2" fontId="10" fillId="6" borderId="1" xfId="0" applyNumberFormat="1" applyFont="1" applyFill="1" applyBorder="1" applyAlignment="1" applyProtection="1">
      <protection locked="0"/>
    </xf>
    <xf numFmtId="2" fontId="6" fillId="0" borderId="2" xfId="0" applyNumberFormat="1" applyFont="1" applyBorder="1" applyAlignment="1"/>
    <xf numFmtId="2" fontId="9" fillId="5" borderId="0" xfId="0" applyNumberFormat="1" applyFont="1" applyFill="1" applyAlignment="1"/>
    <xf numFmtId="164" fontId="10" fillId="6" borderId="1" xfId="0" applyNumberFormat="1" applyFont="1" applyFill="1" applyBorder="1" applyAlignment="1" applyProtection="1">
      <protection locked="0"/>
    </xf>
    <xf numFmtId="164" fontId="9" fillId="5" borderId="0" xfId="0" applyNumberFormat="1" applyFont="1" applyFill="1" applyAlignment="1"/>
    <xf numFmtId="1" fontId="9" fillId="5" borderId="0" xfId="0" applyNumberFormat="1" applyFont="1" applyFill="1" applyAlignment="1"/>
    <xf numFmtId="0" fontId="4" fillId="5" borderId="2" xfId="0" applyNumberFormat="1" applyFont="1" applyFill="1" applyBorder="1" applyAlignment="1">
      <alignment horizontal="centerContinuous"/>
    </xf>
    <xf numFmtId="2" fontId="10" fillId="4" borderId="0" xfId="0" applyNumberFormat="1" applyFont="1" applyFill="1" applyAlignment="1">
      <alignment horizontal="right"/>
    </xf>
    <xf numFmtId="1" fontId="10" fillId="6" borderId="1" xfId="0" applyNumberFormat="1" applyFont="1" applyFill="1" applyBorder="1" applyAlignment="1" applyProtection="1">
      <protection locked="0"/>
    </xf>
    <xf numFmtId="2" fontId="9" fillId="5" borderId="0" xfId="0" applyNumberFormat="1" applyFont="1" applyFill="1" applyAlignment="1">
      <alignment horizontal="right"/>
    </xf>
    <xf numFmtId="1" fontId="4" fillId="5" borderId="1" xfId="0" applyNumberFormat="1" applyFont="1" applyFill="1" applyBorder="1" applyAlignment="1"/>
    <xf numFmtId="1" fontId="4" fillId="5" borderId="2" xfId="0" applyNumberFormat="1" applyFont="1" applyFill="1" applyBorder="1" applyAlignment="1"/>
    <xf numFmtId="2" fontId="6" fillId="0" borderId="3" xfId="0" applyNumberFormat="1" applyFont="1" applyBorder="1" applyAlignment="1"/>
    <xf numFmtId="2" fontId="4" fillId="5" borderId="3" xfId="0" applyNumberFormat="1" applyFont="1" applyFill="1" applyBorder="1" applyAlignment="1"/>
    <xf numFmtId="2" fontId="4" fillId="5" borderId="0" xfId="0" applyNumberFormat="1" applyFont="1" applyFill="1" applyAlignment="1"/>
    <xf numFmtId="2" fontId="4" fillId="5" borderId="0" xfId="0" applyNumberFormat="1" applyFont="1" applyFill="1" applyAlignment="1">
      <alignment horizontal="right"/>
    </xf>
    <xf numFmtId="2" fontId="4" fillId="5" borderId="0" xfId="0" applyNumberFormat="1" applyFont="1" applyFill="1" applyAlignment="1">
      <alignment horizontal="left"/>
    </xf>
    <xf numFmtId="2" fontId="4" fillId="5" borderId="3" xfId="0" applyNumberFormat="1" applyFont="1" applyFill="1" applyBorder="1" applyAlignment="1">
      <alignment horizontal="right"/>
    </xf>
    <xf numFmtId="1" fontId="4" fillId="5" borderId="0" xfId="0" applyNumberFormat="1" applyFont="1" applyFill="1" applyAlignment="1">
      <alignment horizontal="right"/>
    </xf>
    <xf numFmtId="2" fontId="4" fillId="7" borderId="1" xfId="0" applyNumberFormat="1" applyFont="1" applyFill="1" applyBorder="1" applyAlignment="1"/>
    <xf numFmtId="2" fontId="4" fillId="7" borderId="2" xfId="0" applyNumberFormat="1" applyFont="1" applyFill="1" applyBorder="1" applyAlignment="1"/>
    <xf numFmtId="164" fontId="4" fillId="6" borderId="2" xfId="0" applyNumberFormat="1" applyFont="1" applyFill="1" applyBorder="1" applyAlignment="1" applyProtection="1">
      <protection locked="0"/>
    </xf>
    <xf numFmtId="164" fontId="4" fillId="6" borderId="2" xfId="0" applyNumberFormat="1" applyFont="1" applyFill="1" applyBorder="1" applyAlignment="1"/>
    <xf numFmtId="165" fontId="4" fillId="6" borderId="2" xfId="0" applyNumberFormat="1" applyFont="1" applyFill="1" applyBorder="1" applyAlignment="1"/>
    <xf numFmtId="165" fontId="4" fillId="8" borderId="2" xfId="0" applyNumberFormat="1" applyFont="1" applyFill="1" applyBorder="1" applyAlignment="1"/>
    <xf numFmtId="2" fontId="4" fillId="6" borderId="2" xfId="0" applyNumberFormat="1" applyFont="1" applyFill="1" applyBorder="1" applyAlignment="1" applyProtection="1">
      <protection locked="0"/>
    </xf>
    <xf numFmtId="1" fontId="4" fillId="6" borderId="2" xfId="0" applyNumberFormat="1" applyFont="1" applyFill="1" applyBorder="1" applyAlignment="1" applyProtection="1">
      <protection locked="0"/>
    </xf>
    <xf numFmtId="164" fontId="4" fillId="6" borderId="1" xfId="0" applyNumberFormat="1" applyFont="1" applyFill="1" applyBorder="1" applyAlignment="1"/>
    <xf numFmtId="2" fontId="4" fillId="6" borderId="2" xfId="0" applyNumberFormat="1" applyFont="1" applyFill="1" applyBorder="1" applyAlignment="1"/>
    <xf numFmtId="2" fontId="4" fillId="4" borderId="2" xfId="0" applyNumberFormat="1" applyFont="1" applyFill="1" applyBorder="1" applyAlignment="1"/>
    <xf numFmtId="164" fontId="4" fillId="6" borderId="0" xfId="0" applyNumberFormat="1" applyFont="1" applyFill="1" applyAlignment="1" applyProtection="1">
      <protection locked="0"/>
    </xf>
    <xf numFmtId="164" fontId="4" fillId="6" borderId="0" xfId="0" applyNumberFormat="1" applyFont="1" applyFill="1" applyAlignment="1"/>
    <xf numFmtId="165" fontId="4" fillId="6" borderId="0" xfId="0" applyNumberFormat="1" applyFont="1" applyFill="1" applyAlignment="1"/>
    <xf numFmtId="165" fontId="4" fillId="8" borderId="0" xfId="0" applyNumberFormat="1" applyFont="1" applyFill="1" applyAlignment="1"/>
    <xf numFmtId="2" fontId="4" fillId="6" borderId="0" xfId="0" applyNumberFormat="1" applyFont="1" applyFill="1" applyAlignment="1" applyProtection="1">
      <protection locked="0"/>
    </xf>
    <xf numFmtId="1" fontId="4" fillId="6" borderId="0" xfId="0" applyNumberFormat="1" applyFont="1" applyFill="1" applyAlignment="1" applyProtection="1">
      <protection locked="0"/>
    </xf>
    <xf numFmtId="164" fontId="4" fillId="6" borderId="3" xfId="0" applyNumberFormat="1" applyFont="1" applyFill="1" applyBorder="1" applyAlignment="1"/>
    <xf numFmtId="2" fontId="4" fillId="6" borderId="0" xfId="0" applyNumberFormat="1" applyFont="1" applyFill="1" applyAlignment="1"/>
    <xf numFmtId="2" fontId="11" fillId="7" borderId="2" xfId="0" applyNumberFormat="1" applyFont="1" applyFill="1" applyBorder="1" applyAlignment="1" applyProtection="1">
      <protection locked="0"/>
    </xf>
    <xf numFmtId="2" fontId="4" fillId="8" borderId="2" xfId="0" applyNumberFormat="1" applyFont="1" applyFill="1" applyBorder="1" applyAlignment="1"/>
    <xf numFmtId="2" fontId="11" fillId="7" borderId="3" xfId="0" applyNumberFormat="1" applyFont="1" applyFill="1" applyBorder="1" applyAlignment="1" applyProtection="1">
      <protection locked="0"/>
    </xf>
    <xf numFmtId="2" fontId="11" fillId="7" borderId="0" xfId="0" applyNumberFormat="1" applyFont="1" applyFill="1" applyAlignment="1" applyProtection="1">
      <protection locked="0"/>
    </xf>
    <xf numFmtId="2" fontId="4" fillId="4" borderId="1" xfId="0" applyNumberFormat="1" applyFont="1" applyFill="1" applyBorder="1" applyAlignment="1"/>
    <xf numFmtId="2" fontId="4" fillId="5" borderId="0" xfId="0" applyNumberFormat="1" applyFont="1" applyFill="1" applyBorder="1" applyAlignment="1"/>
    <xf numFmtId="2" fontId="10" fillId="4" borderId="0" xfId="0" applyNumberFormat="1" applyFont="1" applyFill="1" applyBorder="1" applyAlignment="1"/>
    <xf numFmtId="2" fontId="7" fillId="9" borderId="0" xfId="0" applyNumberFormat="1" applyFont="1" applyFill="1" applyAlignment="1"/>
    <xf numFmtId="0" fontId="13" fillId="9" borderId="0" xfId="0" applyNumberFormat="1" applyFont="1" applyFill="1" applyAlignment="1"/>
    <xf numFmtId="2" fontId="8" fillId="9" borderId="0" xfId="0" applyNumberFormat="1" applyFont="1" applyFill="1" applyAlignment="1"/>
    <xf numFmtId="2" fontId="4" fillId="5" borderId="4" xfId="0" applyNumberFormat="1" applyFont="1" applyFill="1" applyBorder="1" applyAlignment="1"/>
    <xf numFmtId="2" fontId="4" fillId="5" borderId="4" xfId="0" applyNumberFormat="1" applyFont="1" applyFill="1" applyBorder="1" applyAlignment="1">
      <alignment horizontal="left"/>
    </xf>
    <xf numFmtId="0" fontId="1" fillId="0" borderId="4" xfId="0" applyNumberFormat="1" applyFont="1" applyBorder="1" applyAlignment="1"/>
    <xf numFmtId="0" fontId="14" fillId="0" borderId="4" xfId="1" applyNumberFormat="1" applyBorder="1" applyAlignment="1"/>
    <xf numFmtId="0" fontId="15" fillId="0" borderId="6" xfId="0" applyNumberFormat="1" applyFont="1" applyBorder="1" applyAlignment="1"/>
    <xf numFmtId="0" fontId="15" fillId="0" borderId="0" xfId="0" applyNumberFormat="1" applyFont="1" applyAlignment="1"/>
    <xf numFmtId="0" fontId="15" fillId="0" borderId="7" xfId="0" applyNumberFormat="1" applyFont="1" applyBorder="1" applyAlignment="1"/>
    <xf numFmtId="0" fontId="15" fillId="0" borderId="4" xfId="0" applyNumberFormat="1" applyFont="1" applyBorder="1" applyAlignment="1"/>
    <xf numFmtId="15" fontId="15" fillId="0" borderId="7" xfId="0" applyNumberFormat="1" applyFont="1" applyBorder="1" applyAlignment="1"/>
    <xf numFmtId="2" fontId="9" fillId="5" borderId="2" xfId="0" applyNumberFormat="1" applyFont="1" applyFill="1" applyBorder="1" applyAlignment="1">
      <alignment horizontal="right"/>
    </xf>
    <xf numFmtId="2" fontId="9" fillId="5" borderId="0" xfId="0" applyNumberFormat="1" applyFont="1" applyFill="1" applyBorder="1" applyAlignment="1">
      <alignment horizontal="right"/>
    </xf>
    <xf numFmtId="2" fontId="10" fillId="4" borderId="8" xfId="0" applyNumberFormat="1" applyFont="1" applyFill="1" applyBorder="1" applyAlignment="1"/>
    <xf numFmtId="2" fontId="4" fillId="5" borderId="8" xfId="0" applyNumberFormat="1" applyFont="1" applyFill="1" applyBorder="1" applyAlignment="1"/>
    <xf numFmtId="2" fontId="4" fillId="5" borderId="8" xfId="0" applyNumberFormat="1" applyFont="1" applyFill="1" applyBorder="1" applyAlignment="1">
      <alignment horizontal="right"/>
    </xf>
    <xf numFmtId="2" fontId="4" fillId="7" borderId="8" xfId="0" applyNumberFormat="1" applyFont="1" applyFill="1" applyBorder="1" applyAlignment="1"/>
    <xf numFmtId="2" fontId="4" fillId="6" borderId="8" xfId="0" applyNumberFormat="1" applyFont="1" applyFill="1" applyBorder="1" applyAlignment="1" applyProtection="1">
      <protection locked="0"/>
    </xf>
    <xf numFmtId="2" fontId="11" fillId="7" borderId="8" xfId="0" applyNumberFormat="1" applyFont="1" applyFill="1" applyBorder="1" applyAlignment="1" applyProtection="1">
      <protection locked="0"/>
    </xf>
    <xf numFmtId="2" fontId="7" fillId="9" borderId="8" xfId="0" applyNumberFormat="1" applyFont="1" applyFill="1" applyBorder="1" applyAlignment="1"/>
    <xf numFmtId="2" fontId="8" fillId="9" borderId="8" xfId="0" applyNumberFormat="1" applyFont="1" applyFill="1" applyBorder="1" applyAlignment="1"/>
    <xf numFmtId="2" fontId="10" fillId="5" borderId="10" xfId="0" applyNumberFormat="1" applyFont="1" applyFill="1" applyBorder="1" applyAlignment="1">
      <alignment horizontal="left"/>
    </xf>
    <xf numFmtId="0" fontId="1" fillId="0" borderId="8" xfId="0" applyNumberFormat="1" applyFont="1" applyBorder="1" applyAlignment="1"/>
    <xf numFmtId="0" fontId="15" fillId="0" borderId="8" xfId="0" applyNumberFormat="1" applyFont="1" applyBorder="1" applyAlignment="1"/>
    <xf numFmtId="2" fontId="4" fillId="5" borderId="9" xfId="0" applyNumberFormat="1" applyFont="1" applyFill="1" applyBorder="1" applyAlignment="1"/>
    <xf numFmtId="2" fontId="10" fillId="4" borderId="9" xfId="0" applyNumberFormat="1" applyFont="1" applyFill="1" applyBorder="1" applyAlignment="1"/>
    <xf numFmtId="2" fontId="10" fillId="4" borderId="8" xfId="0" applyNumberFormat="1" applyFont="1" applyFill="1" applyBorder="1" applyAlignment="1">
      <alignment horizontal="right"/>
    </xf>
    <xf numFmtId="2" fontId="6" fillId="0" borderId="8" xfId="0" applyNumberFormat="1" applyFont="1" applyBorder="1" applyAlignment="1"/>
    <xf numFmtId="2" fontId="4" fillId="5" borderId="9" xfId="0" applyNumberFormat="1" applyFont="1" applyFill="1" applyBorder="1" applyAlignment="1" applyProtection="1">
      <protection locked="0"/>
    </xf>
    <xf numFmtId="2" fontId="4" fillId="7" borderId="9" xfId="0" applyNumberFormat="1" applyFont="1" applyFill="1" applyBorder="1" applyAlignment="1"/>
    <xf numFmtId="164" fontId="4" fillId="6" borderId="9" xfId="0" applyNumberFormat="1" applyFont="1" applyFill="1" applyBorder="1" applyAlignment="1" applyProtection="1">
      <protection locked="0"/>
    </xf>
    <xf numFmtId="164" fontId="4" fillId="6" borderId="8" xfId="0" applyNumberFormat="1" applyFont="1" applyFill="1" applyBorder="1" applyAlignment="1" applyProtection="1">
      <protection locked="0"/>
    </xf>
    <xf numFmtId="2" fontId="11" fillId="7" borderId="9" xfId="0" applyNumberFormat="1" applyFont="1" applyFill="1" applyBorder="1" applyAlignment="1" applyProtection="1">
      <protection locked="0"/>
    </xf>
    <xf numFmtId="2" fontId="11" fillId="7" borderId="11" xfId="0" applyNumberFormat="1" applyFont="1" applyFill="1" applyBorder="1" applyAlignment="1" applyProtection="1">
      <protection locked="0"/>
    </xf>
    <xf numFmtId="2" fontId="4" fillId="5" borderId="0" xfId="0" applyNumberFormat="1" applyFont="1" applyFill="1" applyBorder="1" applyAlignment="1">
      <alignment horizontal="right"/>
    </xf>
    <xf numFmtId="2" fontId="4" fillId="7" borderId="0" xfId="0" applyNumberFormat="1" applyFont="1" applyFill="1" applyBorder="1" applyAlignment="1"/>
    <xf numFmtId="2" fontId="4" fillId="6" borderId="0" xfId="0" applyNumberFormat="1" applyFont="1" applyFill="1" applyBorder="1" applyAlignment="1" applyProtection="1">
      <protection locked="0"/>
    </xf>
    <xf numFmtId="2" fontId="11" fillId="7" borderId="0" xfId="0" applyNumberFormat="1" applyFont="1" applyFill="1" applyBorder="1" applyAlignment="1" applyProtection="1">
      <protection locked="0"/>
    </xf>
    <xf numFmtId="2" fontId="3" fillId="2" borderId="8" xfId="0" applyNumberFormat="1" applyFont="1" applyFill="1" applyBorder="1" applyAlignment="1"/>
    <xf numFmtId="2" fontId="7" fillId="2" borderId="8" xfId="0" applyNumberFormat="1" applyFont="1" applyFill="1" applyBorder="1" applyAlignment="1"/>
    <xf numFmtId="2" fontId="8" fillId="2" borderId="8" xfId="0" applyNumberFormat="1" applyFont="1" applyFill="1" applyBorder="1" applyAlignment="1"/>
    <xf numFmtId="2" fontId="10" fillId="5" borderId="8" xfId="0" quotePrefix="1" applyNumberFormat="1" applyFont="1" applyFill="1" applyBorder="1" applyAlignment="1"/>
    <xf numFmtId="1" fontId="10" fillId="4" borderId="3" xfId="0" applyNumberFormat="1" applyFont="1" applyFill="1" applyBorder="1" applyAlignment="1"/>
    <xf numFmtId="1" fontId="10" fillId="4" borderId="0" xfId="0" applyNumberFormat="1" applyFont="1" applyFill="1" applyBorder="1" applyAlignment="1"/>
    <xf numFmtId="2" fontId="2" fillId="0" borderId="12" xfId="0" applyNumberFormat="1" applyFont="1" applyBorder="1" applyAlignment="1"/>
    <xf numFmtId="2" fontId="2" fillId="0" borderId="8" xfId="0" applyNumberFormat="1" applyFont="1" applyBorder="1" applyAlignment="1"/>
    <xf numFmtId="2" fontId="16" fillId="0" borderId="8" xfId="0" applyNumberFormat="1" applyFont="1" applyBorder="1" applyAlignment="1"/>
    <xf numFmtId="2" fontId="16" fillId="0" borderId="0" xfId="0" applyNumberFormat="1" applyFont="1" applyAlignment="1"/>
    <xf numFmtId="2" fontId="17" fillId="0" borderId="0" xfId="1" applyNumberFormat="1" applyFont="1" applyAlignment="1"/>
    <xf numFmtId="2" fontId="3" fillId="2" borderId="13" xfId="0" applyNumberFormat="1" applyFont="1" applyFill="1" applyBorder="1" applyAlignment="1"/>
    <xf numFmtId="2" fontId="3" fillId="2" borderId="14" xfId="0" applyNumberFormat="1" applyFont="1" applyFill="1" applyBorder="1" applyAlignment="1"/>
    <xf numFmtId="2" fontId="3" fillId="2" borderId="15" xfId="0" applyNumberFormat="1" applyFont="1" applyFill="1" applyBorder="1" applyAlignment="1"/>
    <xf numFmtId="2" fontId="14" fillId="5" borderId="5" xfId="1" applyNumberForma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CA"/>
              <a:t>META/</a:t>
            </a:r>
            <a:r>
              <a:rPr lang="en-CA" sz="1200" b="1" i="0" u="none" strike="noStrike" baseline="0">
                <a:effectLst/>
              </a:rPr>
              <a:t>LOG</a:t>
            </a:r>
            <a:r>
              <a:rPr lang="en-CA"/>
              <a:t> CROSSPLOT</a:t>
            </a:r>
          </a:p>
        </c:rich>
      </c:tx>
      <c:layout>
        <c:manualLayout>
          <c:xMode val="edge"/>
          <c:yMode val="edge"/>
          <c:x val="0.21246458923512748"/>
          <c:y val="3.25815333782047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895184135977336"/>
          <c:y val="0.17794529768096431"/>
          <c:w val="0.37960339943342775"/>
          <c:h val="0.63659303677415402"/>
        </c:manualLayout>
      </c:layout>
      <c:scatterChart>
        <c:scatterStyle val="lineMarker"/>
        <c:varyColors val="0"/>
        <c:ser>
          <c:idx val="0"/>
          <c:order val="0"/>
          <c:tx>
            <c:v/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power"/>
            <c:dispRSqr val="0"/>
            <c:dispEq val="0"/>
          </c:trendline>
          <c:xVal>
            <c:numRef>
              <c:f>A!$V$28:$V$34</c:f>
              <c:numCache>
                <c:formatCode>0.00</c:formatCode>
                <c:ptCount val="7"/>
                <c:pt idx="0">
                  <c:v>1</c:v>
                </c:pt>
                <c:pt idx="1">
                  <c:v>0.85</c:v>
                </c:pt>
                <c:pt idx="2">
                  <c:v>0.34</c:v>
                </c:pt>
                <c:pt idx="3">
                  <c:v>0.3</c:v>
                </c:pt>
                <c:pt idx="4">
                  <c:v>0.23</c:v>
                </c:pt>
                <c:pt idx="5">
                  <c:v>0.25</c:v>
                </c:pt>
                <c:pt idx="6">
                  <c:v>0.33</c:v>
                </c:pt>
              </c:numCache>
            </c:numRef>
          </c:xVal>
          <c:yVal>
            <c:numRef>
              <c:f>A!$W$28:$W$34</c:f>
              <c:numCache>
                <c:formatCode>0.00</c:formatCode>
                <c:ptCount val="7"/>
                <c:pt idx="0">
                  <c:v>9.8719414706669676E-3</c:v>
                </c:pt>
                <c:pt idx="1">
                  <c:v>4.7167220589995111E-2</c:v>
                </c:pt>
                <c:pt idx="2">
                  <c:v>0.1178608903463496</c:v>
                </c:pt>
                <c:pt idx="3">
                  <c:v>0.14312790304580281</c:v>
                </c:pt>
                <c:pt idx="4">
                  <c:v>0.180221263250815</c:v>
                </c:pt>
                <c:pt idx="5">
                  <c:v>0.16041553492288399</c:v>
                </c:pt>
                <c:pt idx="6">
                  <c:v>0.1206552520400412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8442496"/>
        <c:axId val="188452864"/>
      </c:scatterChart>
      <c:valAx>
        <c:axId val="188442496"/>
        <c:scaling>
          <c:orientation val="minMax"/>
          <c:max val="1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Cap Pressure SWir</a:t>
                </a:r>
              </a:p>
            </c:rich>
          </c:tx>
          <c:layout>
            <c:manualLayout>
              <c:xMode val="edge"/>
              <c:yMode val="edge"/>
              <c:x val="0.26628895184135976"/>
              <c:y val="0.8897264884048216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8452864"/>
        <c:crosses val="autoZero"/>
        <c:crossBetween val="midCat"/>
        <c:majorUnit val="0.2"/>
        <c:minorUnit val="0.05"/>
      </c:valAx>
      <c:valAx>
        <c:axId val="188452864"/>
        <c:scaling>
          <c:orientation val="minMax"/>
          <c:max val="0.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Core Porosity
</a:t>
                </a:r>
              </a:p>
            </c:rich>
          </c:tx>
          <c:layout>
            <c:manualLayout>
              <c:xMode val="edge"/>
              <c:yMode val="edge"/>
              <c:x val="4.5325779036827198E-2"/>
              <c:y val="0.3558905953619286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in"/>
        <c:min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8442496"/>
        <c:crosses val="autoZero"/>
        <c:crossBetween val="midCat"/>
        <c:majorUnit val="0.05"/>
        <c:minorUnit val="0.01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280453257790368"/>
          <c:y val="0.43609129290827875"/>
          <c:w val="0.25212464589235128"/>
          <c:h val="0.1228073181178486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CA"/>
              <a:t>META/</a:t>
            </a:r>
            <a:r>
              <a:rPr lang="en-CA" sz="1200" b="1" i="0" u="none" strike="noStrike" baseline="0">
                <a:effectLst/>
              </a:rPr>
              <a:t>LOG</a:t>
            </a:r>
            <a:r>
              <a:rPr lang="en-CA"/>
              <a:t> CROSSPLOT</a:t>
            </a:r>
          </a:p>
        </c:rich>
      </c:tx>
      <c:layout>
        <c:manualLayout>
          <c:xMode val="edge"/>
          <c:yMode val="edge"/>
          <c:x val="0.21408480150308307"/>
          <c:y val="3.25815333782047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816932791775957"/>
          <c:y val="0.17794529768096431"/>
          <c:w val="0.46760627696726037"/>
          <c:h val="0.59649268800097899"/>
        </c:manualLayout>
      </c:layout>
      <c:scatterChart>
        <c:scatterStyle val="lineMarker"/>
        <c:varyColors val="0"/>
        <c:ser>
          <c:idx val="0"/>
          <c:order val="0"/>
          <c:tx>
            <c:v/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og"/>
            <c:dispRSqr val="0"/>
            <c:dispEq val="0"/>
          </c:trendline>
          <c:xVal>
            <c:numRef>
              <c:f>A!$X$28:$X$34</c:f>
              <c:numCache>
                <c:formatCode>0.00</c:formatCode>
                <c:ptCount val="7"/>
                <c:pt idx="0">
                  <c:v>0.01</c:v>
                </c:pt>
                <c:pt idx="1">
                  <c:v>0.01</c:v>
                </c:pt>
                <c:pt idx="2">
                  <c:v>4.1372830197390744</c:v>
                </c:pt>
                <c:pt idx="3">
                  <c:v>18.48263723951327</c:v>
                </c:pt>
                <c:pt idx="4">
                  <c:v>123.65330446522979</c:v>
                </c:pt>
                <c:pt idx="5">
                  <c:v>48.722423364518519</c:v>
                </c:pt>
                <c:pt idx="6">
                  <c:v>4.9903078756751666</c:v>
                </c:pt>
              </c:numCache>
            </c:numRef>
          </c:xVal>
          <c:yVal>
            <c:numRef>
              <c:f>A!$Y$28:$Y$34</c:f>
              <c:numCache>
                <c:formatCode>0.00</c:formatCode>
                <c:ptCount val="7"/>
                <c:pt idx="0">
                  <c:v>9.8719414706669676E-3</c:v>
                </c:pt>
                <c:pt idx="1">
                  <c:v>4.7167220589995111E-2</c:v>
                </c:pt>
                <c:pt idx="2">
                  <c:v>0.1178608903463496</c:v>
                </c:pt>
                <c:pt idx="3">
                  <c:v>0.14312790304580281</c:v>
                </c:pt>
                <c:pt idx="4">
                  <c:v>0.180221263250815</c:v>
                </c:pt>
                <c:pt idx="5">
                  <c:v>0.16041553492288399</c:v>
                </c:pt>
                <c:pt idx="6">
                  <c:v>0.1206552520400412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8773504"/>
        <c:axId val="188775424"/>
      </c:scatterChart>
      <c:valAx>
        <c:axId val="188773504"/>
        <c:scaling>
          <c:logBase val="10"/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Core Permeability - md</a:t>
                </a:r>
              </a:p>
            </c:rich>
          </c:tx>
          <c:layout>
            <c:manualLayout>
              <c:xMode val="edge"/>
              <c:yMode val="edge"/>
              <c:x val="0.21126789622014774"/>
              <c:y val="0.88972648840482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8775424"/>
        <c:crosses val="autoZero"/>
        <c:crossBetween val="midCat"/>
        <c:minorUnit val="1"/>
      </c:valAx>
      <c:valAx>
        <c:axId val="188775424"/>
        <c:scaling>
          <c:orientation val="minMax"/>
          <c:max val="0.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Core Porosity</a:t>
                </a:r>
              </a:p>
            </c:rich>
          </c:tx>
          <c:layout>
            <c:manualLayout>
              <c:xMode val="edge"/>
              <c:yMode val="edge"/>
              <c:x val="4.5070484526964855E-2"/>
              <c:y val="0.3358404209753411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in"/>
        <c:min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8773504"/>
        <c:crossesAt val="0.01"/>
        <c:crossBetween val="midCat"/>
        <c:majorUnit val="0.05"/>
        <c:minorUnit val="0.01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183204752427315"/>
          <c:y val="0.41604111852169123"/>
          <c:w val="0.20845099093721245"/>
          <c:h val="0.1228073181178486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9525</xdr:rowOff>
    </xdr:from>
    <xdr:to>
      <xdr:col>4</xdr:col>
      <xdr:colOff>561975</xdr:colOff>
      <xdr:row>54</xdr:row>
      <xdr:rowOff>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0</xdr:colOff>
      <xdr:row>35</xdr:row>
      <xdr:rowOff>9525</xdr:rowOff>
    </xdr:from>
    <xdr:to>
      <xdr:col>10</xdr:col>
      <xdr:colOff>95250</xdr:colOff>
      <xdr:row>54</xdr:row>
      <xdr:rowOff>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FF00"/>
      </a:dk1>
      <a:lt1>
        <a:sysClr val="window" lastClr="00000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pec2000.net/09-cappres.htm" TargetMode="External"/><Relationship Id="rId1" Type="http://schemas.openxmlformats.org/officeDocument/2006/relationships/hyperlink" Target="https://www.spec2000.net/00-fineprint.ht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8"/>
  <sheetViews>
    <sheetView tabSelected="1" defaultGridColor="0" colorId="15" zoomScale="124" zoomScaleNormal="124" workbookViewId="0"/>
  </sheetViews>
  <sheetFormatPr defaultColWidth="7.6640625" defaultRowHeight="12.75"/>
  <cols>
    <col min="1" max="2" width="8.6640625" style="1" customWidth="1"/>
    <col min="3" max="14" width="7.6640625" style="1"/>
    <col min="15" max="15" width="9.6640625" style="1" customWidth="1"/>
    <col min="16" max="20" width="7.6640625" style="1"/>
    <col min="21" max="21" width="8.6640625" style="1" customWidth="1"/>
    <col min="22" max="25" width="7.6640625" style="1"/>
    <col min="26" max="26" width="2.6640625" style="1" customWidth="1"/>
    <col min="27" max="16384" width="7.6640625" style="1"/>
  </cols>
  <sheetData>
    <row r="1" spans="1:27" ht="30.75" thickTop="1">
      <c r="A1" s="111" t="s">
        <v>77</v>
      </c>
      <c r="B1" s="112"/>
      <c r="C1" s="112"/>
      <c r="D1" s="112"/>
      <c r="E1" s="112"/>
      <c r="F1" s="112"/>
      <c r="G1" s="112"/>
      <c r="H1" s="112"/>
      <c r="I1" s="112"/>
      <c r="J1" s="112"/>
      <c r="K1" s="113"/>
      <c r="L1" s="100"/>
      <c r="M1" s="60"/>
      <c r="N1" s="2"/>
      <c r="O1" s="3" t="s">
        <v>36</v>
      </c>
      <c r="P1" s="3"/>
      <c r="Q1" s="3"/>
      <c r="R1" s="3"/>
      <c r="S1" s="3"/>
      <c r="T1" s="3"/>
      <c r="U1" s="3"/>
      <c r="V1" s="4"/>
      <c r="W1" s="4"/>
      <c r="X1" s="4"/>
      <c r="Y1" s="4"/>
      <c r="Z1" s="4"/>
      <c r="AA1" s="5"/>
    </row>
    <row r="2" spans="1:27" ht="18">
      <c r="A2" s="81" t="s">
        <v>74</v>
      </c>
      <c r="B2" s="61"/>
      <c r="C2" s="61"/>
      <c r="D2" s="61"/>
      <c r="E2" s="61"/>
      <c r="F2" s="61"/>
      <c r="G2" s="61"/>
      <c r="H2" s="61"/>
      <c r="I2" s="61"/>
      <c r="J2" s="61"/>
      <c r="K2" s="62"/>
      <c r="L2" s="101"/>
      <c r="M2" s="60"/>
      <c r="N2" s="2"/>
      <c r="O2" s="6"/>
      <c r="P2" s="6"/>
      <c r="Q2" s="6"/>
      <c r="R2" s="6"/>
      <c r="S2" s="6"/>
      <c r="T2" s="6"/>
      <c r="U2" s="6"/>
      <c r="V2" s="4"/>
      <c r="W2" s="4"/>
      <c r="X2" s="4"/>
      <c r="Y2" s="4"/>
      <c r="Z2" s="4"/>
      <c r="AA2" s="5"/>
    </row>
    <row r="3" spans="1:27" ht="18">
      <c r="A3" s="81" t="s">
        <v>64</v>
      </c>
      <c r="B3" s="61"/>
      <c r="C3" s="61"/>
      <c r="D3" s="61"/>
      <c r="E3" s="61"/>
      <c r="F3" s="61"/>
      <c r="G3" s="61"/>
      <c r="H3" s="61"/>
      <c r="I3" s="61"/>
      <c r="J3" s="61"/>
      <c r="K3" s="62"/>
      <c r="L3" s="102"/>
      <c r="M3" s="60"/>
      <c r="N3" s="7"/>
      <c r="O3" s="8" t="s">
        <v>37</v>
      </c>
      <c r="P3" s="8"/>
      <c r="Q3" s="8"/>
      <c r="R3" s="9" t="s">
        <v>46</v>
      </c>
      <c r="S3" s="9" t="s">
        <v>50</v>
      </c>
      <c r="T3" s="9" t="s">
        <v>53</v>
      </c>
      <c r="U3" s="9" t="s">
        <v>56</v>
      </c>
      <c r="V3" s="10"/>
      <c r="W3" s="10"/>
      <c r="X3" s="10"/>
      <c r="Y3" s="10"/>
      <c r="Z3" s="10"/>
      <c r="AA3" s="5"/>
    </row>
    <row r="4" spans="1:27" ht="13.5" thickBot="1">
      <c r="A4" s="82"/>
      <c r="B4" s="63"/>
      <c r="C4" s="63"/>
      <c r="D4" s="63" t="s">
        <v>80</v>
      </c>
      <c r="E4" s="63"/>
      <c r="F4" s="63"/>
      <c r="G4" s="63"/>
      <c r="H4" s="63"/>
      <c r="I4" s="63"/>
      <c r="J4" s="63"/>
      <c r="K4" s="63"/>
      <c r="L4" s="103"/>
      <c r="M4" s="60"/>
      <c r="N4" s="7"/>
      <c r="O4" s="8" t="s">
        <v>38</v>
      </c>
      <c r="P4" s="8" t="s">
        <v>39</v>
      </c>
      <c r="Q4" s="8" t="s">
        <v>41</v>
      </c>
      <c r="R4" s="9" t="s">
        <v>47</v>
      </c>
      <c r="S4" s="9" t="s">
        <v>47</v>
      </c>
      <c r="T4" s="9" t="s">
        <v>47</v>
      </c>
      <c r="U4" s="9" t="s">
        <v>57</v>
      </c>
      <c r="V4" s="10"/>
      <c r="W4" s="10"/>
      <c r="X4" s="10"/>
      <c r="Y4" s="10"/>
      <c r="Z4" s="10"/>
      <c r="AA4" s="5"/>
    </row>
    <row r="5" spans="1:27" ht="15.95" customHeight="1" thickTop="1" thickBot="1">
      <c r="A5" s="83" t="s">
        <v>65</v>
      </c>
      <c r="B5" s="64"/>
      <c r="C5" s="64"/>
      <c r="D5" s="64"/>
      <c r="E5" s="64"/>
      <c r="F5" s="64"/>
      <c r="G5" s="65"/>
      <c r="H5" s="64"/>
      <c r="I5" s="114" t="s">
        <v>66</v>
      </c>
      <c r="J5" s="114"/>
      <c r="K5" s="114"/>
      <c r="L5" s="75"/>
      <c r="M5" s="60"/>
      <c r="N5" s="73"/>
      <c r="O5" s="13" t="e">
        <f>IF(#REF!="M",Q5,P5)</f>
        <v>#REF!</v>
      </c>
      <c r="P5" s="13">
        <v>0</v>
      </c>
      <c r="Q5" s="13">
        <v>1</v>
      </c>
      <c r="R5" s="13"/>
      <c r="S5" s="13" t="s">
        <v>51</v>
      </c>
      <c r="T5" s="13"/>
      <c r="U5" s="13"/>
      <c r="V5" s="10"/>
      <c r="W5" s="10"/>
      <c r="X5" s="10"/>
      <c r="Y5" s="10"/>
      <c r="Z5" s="10"/>
      <c r="AA5" s="5"/>
    </row>
    <row r="6" spans="1:27" ht="14.25" thickTop="1" thickBot="1">
      <c r="A6" s="84"/>
      <c r="B6" s="66"/>
      <c r="C6" s="66"/>
      <c r="D6" s="66"/>
      <c r="E6" s="66"/>
      <c r="F6" s="66"/>
      <c r="G6" s="66"/>
      <c r="H6" s="66"/>
      <c r="I6" s="67"/>
      <c r="J6" s="66"/>
      <c r="K6" s="66"/>
      <c r="L6" s="75"/>
      <c r="M6" s="60"/>
      <c r="N6" s="74"/>
      <c r="O6" s="18" t="e">
        <f>IF(#REF!="M",Q6,P6)</f>
        <v>#REF!</v>
      </c>
      <c r="P6" s="18">
        <v>6.7</v>
      </c>
      <c r="Q6" s="18">
        <v>21.5</v>
      </c>
      <c r="R6" s="18">
        <v>1</v>
      </c>
      <c r="S6" s="18">
        <v>0</v>
      </c>
      <c r="T6" s="18">
        <v>1</v>
      </c>
      <c r="U6" s="18">
        <v>0</v>
      </c>
      <c r="V6" s="10"/>
      <c r="W6" s="10"/>
      <c r="X6" s="10"/>
      <c r="Y6" s="10"/>
      <c r="Z6" s="10"/>
      <c r="AA6" s="5"/>
    </row>
    <row r="7" spans="1:27" ht="14.25" thickTop="1" thickBot="1">
      <c r="A7" s="85" t="s">
        <v>67</v>
      </c>
      <c r="B7" s="69"/>
      <c r="C7" s="70" t="s">
        <v>68</v>
      </c>
      <c r="D7" s="71"/>
      <c r="E7" s="71"/>
      <c r="F7" s="71"/>
      <c r="G7" s="68"/>
      <c r="H7" s="69" t="s">
        <v>69</v>
      </c>
      <c r="I7" s="70" t="s">
        <v>21</v>
      </c>
      <c r="J7" s="71"/>
      <c r="K7" s="71"/>
      <c r="L7" s="75"/>
      <c r="M7" s="60"/>
      <c r="N7" s="74"/>
      <c r="O7" s="18" t="e">
        <f>IF(#REF!="M",Q7,P7)</f>
        <v>#REF!</v>
      </c>
      <c r="P7" s="18">
        <v>1</v>
      </c>
      <c r="Q7" s="18">
        <v>1.8</v>
      </c>
      <c r="R7" s="18">
        <v>0.4</v>
      </c>
      <c r="S7" s="18">
        <v>0.08</v>
      </c>
      <c r="T7" s="18">
        <v>0.6</v>
      </c>
      <c r="U7" s="18">
        <v>1</v>
      </c>
      <c r="V7" s="10"/>
      <c r="W7" s="10"/>
      <c r="X7" s="10"/>
      <c r="Y7" s="10"/>
      <c r="Z7" s="10"/>
      <c r="AA7" s="5"/>
    </row>
    <row r="8" spans="1:27" ht="14.25" thickTop="1" thickBot="1">
      <c r="A8" s="85" t="s">
        <v>70</v>
      </c>
      <c r="B8" s="69"/>
      <c r="C8" s="70" t="s">
        <v>71</v>
      </c>
      <c r="D8" s="71"/>
      <c r="E8" s="71"/>
      <c r="F8" s="71"/>
      <c r="G8" s="68"/>
      <c r="H8" s="69" t="s">
        <v>72</v>
      </c>
      <c r="I8" s="72" t="s">
        <v>73</v>
      </c>
      <c r="J8" s="71"/>
      <c r="K8" s="71"/>
      <c r="L8" s="75"/>
      <c r="M8" s="60"/>
      <c r="N8" s="74"/>
      <c r="O8" s="18" t="e">
        <f>IF(#REF!="M",Q8,P8)</f>
        <v>#REF!</v>
      </c>
      <c r="P8" s="18">
        <v>0</v>
      </c>
      <c r="Q8" s="18">
        <v>32</v>
      </c>
      <c r="R8" s="18">
        <v>0.25</v>
      </c>
      <c r="S8" s="18">
        <v>0.1</v>
      </c>
      <c r="T8" s="18">
        <v>0.3</v>
      </c>
      <c r="U8" s="18">
        <v>2</v>
      </c>
      <c r="V8" s="10"/>
      <c r="W8" s="10"/>
      <c r="X8" s="10"/>
      <c r="Y8" s="10"/>
      <c r="Z8" s="10"/>
      <c r="AA8" s="5"/>
    </row>
    <row r="9" spans="1:27" ht="14.25" thickTop="1" thickBot="1">
      <c r="A9" s="85"/>
      <c r="B9" s="69"/>
      <c r="C9" s="71"/>
      <c r="D9" s="71"/>
      <c r="E9" s="71"/>
      <c r="F9" s="71"/>
      <c r="G9" s="69"/>
      <c r="H9" s="69"/>
      <c r="I9" s="71"/>
      <c r="J9" s="71"/>
      <c r="K9" s="71"/>
      <c r="L9" s="75"/>
      <c r="M9" s="60"/>
      <c r="N9" s="74"/>
      <c r="O9" s="18" t="e">
        <f>IF(#REF!="M",Q9,P9)</f>
        <v>#REF!</v>
      </c>
      <c r="P9" s="18">
        <v>1</v>
      </c>
      <c r="Q9" s="18">
        <v>3.2808398950131199</v>
      </c>
      <c r="R9" s="20">
        <v>0</v>
      </c>
      <c r="S9" s="18" t="s">
        <v>52</v>
      </c>
      <c r="T9" s="21">
        <v>99999</v>
      </c>
      <c r="U9" s="18" t="s">
        <v>58</v>
      </c>
      <c r="V9" s="10"/>
      <c r="W9" s="10"/>
      <c r="X9" s="10"/>
      <c r="Y9" s="10"/>
      <c r="Z9" s="10"/>
      <c r="AA9" s="5"/>
    </row>
    <row r="10" spans="1:27" ht="16.5" thickBot="1">
      <c r="A10" s="86" t="s">
        <v>75</v>
      </c>
      <c r="B10" s="22"/>
      <c r="C10" s="11"/>
      <c r="D10" s="11"/>
      <c r="E10" s="11"/>
      <c r="F10" s="11"/>
      <c r="G10" s="11"/>
      <c r="H10" s="11"/>
      <c r="I10" s="11"/>
      <c r="J10" s="11"/>
      <c r="K10" s="11"/>
      <c r="L10" s="76"/>
      <c r="M10" s="59"/>
      <c r="N10" s="74"/>
      <c r="O10" s="18" t="e">
        <f>IF(#REF!="M",Q10,P10)</f>
        <v>#REF!</v>
      </c>
      <c r="P10" s="18">
        <v>0.159</v>
      </c>
      <c r="Q10" s="18">
        <v>1</v>
      </c>
      <c r="R10" s="18" t="s">
        <v>48</v>
      </c>
      <c r="S10" s="18"/>
      <c r="T10" s="18"/>
      <c r="U10" s="18"/>
      <c r="V10" s="10"/>
      <c r="W10" s="10"/>
      <c r="X10" s="10"/>
      <c r="Y10" s="10"/>
      <c r="Z10" s="10"/>
      <c r="AA10" s="5"/>
    </row>
    <row r="11" spans="1:27">
      <c r="A11" s="87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75"/>
      <c r="M11" s="60"/>
      <c r="N11" s="74"/>
      <c r="O11" s="18" t="e">
        <f>IF(#REF!="M",Q11,P11)</f>
        <v>#REF!</v>
      </c>
      <c r="P11" s="18">
        <v>2.8299999999999999E-2</v>
      </c>
      <c r="Q11" s="18">
        <v>1</v>
      </c>
      <c r="R11" s="18"/>
      <c r="S11" s="18"/>
      <c r="T11" s="18"/>
      <c r="U11" s="18"/>
      <c r="V11" s="10"/>
      <c r="W11" s="10"/>
      <c r="X11" s="10"/>
      <c r="Y11" s="10"/>
      <c r="Z11" s="10"/>
      <c r="AA11" s="5"/>
    </row>
    <row r="12" spans="1:27" ht="13.5" thickBot="1">
      <c r="A12" s="88" t="s">
        <v>17</v>
      </c>
      <c r="B12" s="15"/>
      <c r="C12" s="15" t="s">
        <v>6</v>
      </c>
      <c r="D12" s="15"/>
      <c r="E12" s="15" t="s">
        <v>12</v>
      </c>
      <c r="F12" s="15"/>
      <c r="G12" s="23" t="s">
        <v>18</v>
      </c>
      <c r="H12" s="15"/>
      <c r="I12" s="23" t="s">
        <v>24</v>
      </c>
      <c r="J12" s="15"/>
      <c r="K12" s="15"/>
      <c r="L12" s="75"/>
      <c r="M12" s="60"/>
      <c r="N12" s="74"/>
      <c r="O12" s="18" t="e">
        <f>IF(#REF!="M",Q12,P12)</f>
        <v>#REF!</v>
      </c>
      <c r="P12" s="18">
        <v>1</v>
      </c>
      <c r="Q12" s="21">
        <v>1000</v>
      </c>
      <c r="R12" s="18"/>
      <c r="S12" s="18"/>
      <c r="T12" s="18"/>
      <c r="U12" s="18"/>
      <c r="V12" s="10"/>
      <c r="W12" s="10"/>
      <c r="X12" s="10"/>
      <c r="Y12" s="10"/>
      <c r="Z12" s="10"/>
      <c r="AA12" s="5"/>
    </row>
    <row r="13" spans="1:27" ht="14.25" thickTop="1" thickBot="1">
      <c r="A13" s="106" t="s">
        <v>22</v>
      </c>
      <c r="B13" s="105">
        <v>1</v>
      </c>
      <c r="C13" s="19">
        <v>2150</v>
      </c>
      <c r="D13" s="14" t="str">
        <f>$O$21</f>
        <v>meters</v>
      </c>
      <c r="E13" s="19">
        <v>2160</v>
      </c>
      <c r="F13" s="14" t="str">
        <f>$O$21</f>
        <v>meters</v>
      </c>
      <c r="G13" s="16">
        <v>7.1</v>
      </c>
      <c r="H13" s="14" t="str">
        <f>$O$21</f>
        <v>meters</v>
      </c>
      <c r="I13" s="24" t="s">
        <v>25</v>
      </c>
      <c r="J13" s="14"/>
      <c r="K13" s="14"/>
      <c r="L13" s="75"/>
      <c r="M13" s="60"/>
      <c r="N13" s="74"/>
      <c r="O13" s="18" t="e">
        <f>IF(#REF!="M",Q13,P13)</f>
        <v>#REF!</v>
      </c>
      <c r="P13" s="18">
        <v>162.6</v>
      </c>
      <c r="Q13" s="21">
        <v>2149</v>
      </c>
      <c r="R13" s="18"/>
      <c r="S13" s="18"/>
      <c r="T13" s="18"/>
      <c r="U13" s="18"/>
      <c r="V13" s="10"/>
      <c r="W13" s="10"/>
      <c r="X13" s="10"/>
      <c r="Y13" s="10"/>
      <c r="Z13" s="10"/>
      <c r="AA13" s="5"/>
    </row>
    <row r="14" spans="1:27" ht="14.25" thickTop="1" thickBot="1">
      <c r="A14" s="107" t="s">
        <v>76</v>
      </c>
      <c r="B14" s="104">
        <v>2</v>
      </c>
      <c r="C14" s="19">
        <v>2160</v>
      </c>
      <c r="D14" s="14" t="str">
        <f>$O$21</f>
        <v>meters</v>
      </c>
      <c r="E14" s="19">
        <v>2175</v>
      </c>
      <c r="F14" s="14" t="str">
        <f>$O$21</f>
        <v>meters</v>
      </c>
      <c r="G14" s="16">
        <v>9</v>
      </c>
      <c r="H14" s="14" t="str">
        <f>$O$21</f>
        <v>meters</v>
      </c>
      <c r="I14" s="24" t="s">
        <v>26</v>
      </c>
      <c r="J14" s="14"/>
      <c r="K14" s="14"/>
      <c r="L14" s="75"/>
      <c r="M14" s="60"/>
      <c r="N14" s="74"/>
      <c r="O14" s="18" t="e">
        <f>IF(#REF!="M",Q14,P14)</f>
        <v>#REF!</v>
      </c>
      <c r="P14" s="18">
        <v>162.6</v>
      </c>
      <c r="Q14" s="18">
        <v>2.149</v>
      </c>
      <c r="R14" s="18"/>
      <c r="S14" s="18"/>
      <c r="T14" s="18"/>
      <c r="U14" s="18"/>
      <c r="V14" s="10"/>
      <c r="W14" s="10"/>
      <c r="X14" s="10"/>
      <c r="Y14" s="10"/>
      <c r="Z14" s="10"/>
      <c r="AA14" s="5"/>
    </row>
    <row r="15" spans="1:27" ht="13.5" thickBot="1">
      <c r="A15" s="89"/>
      <c r="B15" s="104">
        <v>3</v>
      </c>
      <c r="C15" s="19"/>
      <c r="D15" s="14" t="str">
        <f>$O$21</f>
        <v>meters</v>
      </c>
      <c r="E15" s="19"/>
      <c r="F15" s="14" t="str">
        <f>$O$21</f>
        <v>meters</v>
      </c>
      <c r="G15" s="16"/>
      <c r="H15" s="14" t="str">
        <f>$O$21</f>
        <v>meters</v>
      </c>
      <c r="I15" s="24" t="s">
        <v>27</v>
      </c>
      <c r="J15" s="14"/>
      <c r="K15" s="14"/>
      <c r="L15" s="75"/>
      <c r="M15" s="60"/>
      <c r="N15" s="74"/>
      <c r="O15" s="18" t="e">
        <f>IF(#REF!="M",Q15,P15)</f>
        <v>#REF!</v>
      </c>
      <c r="P15" s="21">
        <v>460</v>
      </c>
      <c r="Q15" s="21">
        <v>273</v>
      </c>
      <c r="R15" s="18"/>
      <c r="S15" s="18"/>
      <c r="T15" s="18"/>
      <c r="U15" s="18"/>
      <c r="V15" s="10"/>
      <c r="W15" s="10"/>
      <c r="X15" s="10"/>
      <c r="Y15" s="10"/>
      <c r="Z15" s="10"/>
      <c r="AA15" s="5"/>
    </row>
    <row r="16" spans="1:27" ht="13.5" thickBot="1">
      <c r="A16" s="89"/>
      <c r="B16" s="104">
        <v>4</v>
      </c>
      <c r="C16" s="19"/>
      <c r="D16" s="14" t="str">
        <f>$O$21</f>
        <v>meters</v>
      </c>
      <c r="E16" s="19"/>
      <c r="F16" s="14" t="str">
        <f>$O$21</f>
        <v>meters</v>
      </c>
      <c r="G16" s="16"/>
      <c r="H16" s="14" t="str">
        <f>$O$21</f>
        <v>meters</v>
      </c>
      <c r="I16" s="24" t="s">
        <v>27</v>
      </c>
      <c r="J16" s="14"/>
      <c r="K16" s="14"/>
      <c r="L16" s="75"/>
      <c r="M16" s="60"/>
      <c r="N16" s="74"/>
      <c r="O16" s="18" t="e">
        <f>IF(#REF!="M",Q16,P16)</f>
        <v>#REF!</v>
      </c>
      <c r="P16" s="18">
        <v>7.0800000000000004E-3</v>
      </c>
      <c r="Q16" s="18">
        <v>5.354E-4</v>
      </c>
      <c r="R16" s="18"/>
      <c r="S16" s="18"/>
      <c r="T16" s="18"/>
      <c r="U16" s="18"/>
      <c r="V16" s="10"/>
      <c r="W16" s="10"/>
      <c r="X16" s="10"/>
      <c r="Y16" s="10"/>
      <c r="Z16" s="10"/>
      <c r="AA16" s="5"/>
    </row>
    <row r="17" spans="1:27" ht="13.5" thickBot="1">
      <c r="A17" s="89"/>
      <c r="B17" s="104">
        <v>5</v>
      </c>
      <c r="C17" s="19"/>
      <c r="D17" s="14" t="str">
        <f>$O$21</f>
        <v>meters</v>
      </c>
      <c r="E17" s="19"/>
      <c r="F17" s="14" t="str">
        <f>$O$21</f>
        <v>meters</v>
      </c>
      <c r="G17" s="16"/>
      <c r="H17" s="14" t="str">
        <f>$O$21</f>
        <v>meters</v>
      </c>
      <c r="I17" s="24" t="s">
        <v>27</v>
      </c>
      <c r="J17" s="14"/>
      <c r="K17" s="14"/>
      <c r="L17" s="75"/>
      <c r="M17" s="60"/>
      <c r="N17" s="74"/>
      <c r="O17" s="18" t="e">
        <f>IF(#REF!="M",Q17,P17)</f>
        <v>#REF!</v>
      </c>
      <c r="P17" s="21">
        <v>1424</v>
      </c>
      <c r="Q17" s="18">
        <v>1.3089999999999999</v>
      </c>
      <c r="R17" s="18"/>
      <c r="S17" s="18"/>
      <c r="T17" s="18"/>
      <c r="U17" s="18"/>
      <c r="V17" s="10"/>
      <c r="W17" s="10"/>
      <c r="X17" s="10"/>
      <c r="Y17" s="10"/>
      <c r="Z17" s="10"/>
      <c r="AA17" s="5"/>
    </row>
    <row r="18" spans="1:27">
      <c r="A18" s="89"/>
      <c r="B18" s="5"/>
      <c r="C18" s="17"/>
      <c r="D18" s="5"/>
      <c r="E18" s="17"/>
      <c r="F18" s="5"/>
      <c r="G18" s="17"/>
      <c r="H18" s="5"/>
      <c r="I18" s="17"/>
      <c r="J18" s="15"/>
      <c r="K18" s="15"/>
      <c r="L18" s="75"/>
      <c r="M18" s="60"/>
      <c r="N18" s="74" t="s">
        <v>32</v>
      </c>
      <c r="O18" s="18" t="e">
        <f>IF(#REF!="M",Q18,P18)</f>
        <v>#REF!</v>
      </c>
      <c r="P18" s="21">
        <v>1637</v>
      </c>
      <c r="Q18" s="18">
        <v>1.508</v>
      </c>
      <c r="R18" s="18"/>
      <c r="S18" s="18"/>
      <c r="T18" s="18"/>
      <c r="U18" s="18"/>
      <c r="V18" s="10"/>
      <c r="W18" s="10"/>
      <c r="X18" s="10"/>
      <c r="Y18" s="10"/>
      <c r="Z18" s="10"/>
      <c r="AA18" s="5"/>
    </row>
    <row r="19" spans="1:27">
      <c r="A19" s="108" t="s">
        <v>78</v>
      </c>
      <c r="B19" s="109"/>
      <c r="C19" s="110" t="s">
        <v>79</v>
      </c>
      <c r="D19" s="5"/>
      <c r="E19" s="5"/>
      <c r="F19" s="5"/>
      <c r="G19" s="5"/>
      <c r="H19" s="5"/>
      <c r="I19" s="5"/>
      <c r="J19" s="15"/>
      <c r="K19" s="15"/>
      <c r="L19" s="75"/>
      <c r="M19" s="60"/>
      <c r="N19" s="74" t="s">
        <v>33</v>
      </c>
      <c r="O19" s="18" t="e">
        <f>IF(#REF!="M",Q19,P19)</f>
        <v>#REF!</v>
      </c>
      <c r="P19" s="18">
        <v>14.65</v>
      </c>
      <c r="Q19" s="20">
        <v>101.35</v>
      </c>
      <c r="R19" s="18"/>
      <c r="S19" s="18"/>
      <c r="T19" s="18"/>
      <c r="U19" s="18"/>
      <c r="V19" s="10"/>
      <c r="W19" s="10"/>
      <c r="X19" s="10"/>
      <c r="Y19" s="10"/>
      <c r="Z19" s="10"/>
      <c r="AA19" s="5"/>
    </row>
    <row r="20" spans="1:27">
      <c r="A20" s="89"/>
      <c r="B20" s="5"/>
      <c r="C20" s="5"/>
      <c r="D20" s="5"/>
      <c r="E20" s="5"/>
      <c r="F20" s="5"/>
      <c r="G20" s="5"/>
      <c r="H20" s="5"/>
      <c r="I20" s="5"/>
      <c r="J20" s="15"/>
      <c r="K20" s="15"/>
      <c r="L20" s="75"/>
      <c r="M20" s="60"/>
      <c r="N20" s="74" t="s">
        <v>34</v>
      </c>
      <c r="O20" s="18" t="e">
        <f>IF(#REF!="M",Q20,P20)</f>
        <v>#REF!</v>
      </c>
      <c r="P20" s="18">
        <v>4.5304645133198704</v>
      </c>
      <c r="Q20" s="20">
        <v>175.868055555556</v>
      </c>
      <c r="R20" s="18"/>
      <c r="S20" s="18"/>
      <c r="T20" s="18"/>
      <c r="U20" s="18"/>
      <c r="V20" s="10"/>
      <c r="W20" s="10"/>
      <c r="X20" s="10"/>
      <c r="Y20" s="10"/>
      <c r="Z20" s="10"/>
      <c r="AA20" s="5"/>
    </row>
    <row r="21" spans="1:27">
      <c r="A21" s="89"/>
      <c r="B21" s="5"/>
      <c r="C21" s="5"/>
      <c r="D21" s="5"/>
      <c r="E21" s="5"/>
      <c r="F21" s="5"/>
      <c r="G21" s="5"/>
      <c r="H21" s="5"/>
      <c r="I21" s="5"/>
      <c r="J21" s="15"/>
      <c r="K21" s="15"/>
      <c r="L21" s="75"/>
      <c r="M21" s="60"/>
      <c r="N21" s="74" t="s">
        <v>35</v>
      </c>
      <c r="O21" s="18" t="str">
        <f>IF(A13="M",Q21,P21)</f>
        <v>meters</v>
      </c>
      <c r="P21" s="25" t="s">
        <v>32</v>
      </c>
      <c r="Q21" s="25" t="s">
        <v>42</v>
      </c>
      <c r="R21" s="18"/>
      <c r="S21" s="18"/>
      <c r="T21" s="18"/>
      <c r="U21" s="18"/>
      <c r="V21" s="10"/>
      <c r="W21" s="10"/>
      <c r="X21" s="10"/>
      <c r="Y21" s="10"/>
      <c r="Z21" s="10"/>
      <c r="AA21" s="5"/>
    </row>
    <row r="22" spans="1:27" ht="13.5" thickBot="1">
      <c r="A22" s="75" t="s">
        <v>0</v>
      </c>
      <c r="B22" s="15" t="s">
        <v>3</v>
      </c>
      <c r="C22" s="15" t="s">
        <v>3</v>
      </c>
      <c r="D22" s="15" t="s">
        <v>3</v>
      </c>
      <c r="E22" s="15" t="s">
        <v>3</v>
      </c>
      <c r="F22" s="15" t="s">
        <v>3</v>
      </c>
      <c r="G22" s="15" t="s">
        <v>3</v>
      </c>
      <c r="H22" s="15" t="s">
        <v>3</v>
      </c>
      <c r="I22" s="15" t="s">
        <v>3</v>
      </c>
      <c r="J22" s="15" t="s">
        <v>31</v>
      </c>
      <c r="K22" s="15"/>
      <c r="L22" s="75"/>
      <c r="M22" s="6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5"/>
    </row>
    <row r="23" spans="1:27" ht="15.75">
      <c r="A23" s="90"/>
      <c r="B23" s="11"/>
      <c r="C23" s="11"/>
      <c r="D23" s="11"/>
      <c r="E23" s="11"/>
      <c r="F23" s="11" t="s">
        <v>14</v>
      </c>
      <c r="G23" s="11"/>
      <c r="H23" s="11"/>
      <c r="I23" s="11"/>
      <c r="J23" s="11"/>
      <c r="K23" s="11"/>
      <c r="L23" s="76"/>
      <c r="M23" s="59"/>
      <c r="N23" s="11"/>
      <c r="O23" s="11"/>
      <c r="P23" s="26"/>
      <c r="Q23" s="27" t="s">
        <v>43</v>
      </c>
      <c r="R23" s="11"/>
      <c r="S23" s="11"/>
      <c r="T23" s="27"/>
      <c r="U23" s="11"/>
      <c r="V23" s="11"/>
      <c r="W23" s="11"/>
      <c r="X23" s="11"/>
      <c r="Y23" s="11"/>
      <c r="Z23" s="11" t="s">
        <v>62</v>
      </c>
      <c r="AA23" s="28"/>
    </row>
    <row r="24" spans="1:27" ht="15.75">
      <c r="A24" s="76" t="s">
        <v>1</v>
      </c>
      <c r="B24" s="30"/>
      <c r="C24" s="30"/>
      <c r="D24" s="30"/>
      <c r="E24" s="30"/>
      <c r="F24" s="30"/>
      <c r="G24" s="30" t="s">
        <v>19</v>
      </c>
      <c r="H24" s="30"/>
      <c r="I24" s="30"/>
      <c r="J24" s="30"/>
      <c r="K24" s="30"/>
      <c r="L24" s="76"/>
      <c r="M24" s="59"/>
      <c r="N24" s="30"/>
      <c r="O24" s="30"/>
      <c r="P24" s="29"/>
      <c r="Q24" s="30"/>
      <c r="R24" s="30"/>
      <c r="S24" s="30"/>
      <c r="T24" s="30"/>
      <c r="U24" s="30"/>
      <c r="V24" s="30"/>
      <c r="W24" s="30"/>
      <c r="X24" s="30"/>
      <c r="Y24" s="30"/>
      <c r="Z24" s="30" t="s">
        <v>62</v>
      </c>
      <c r="AA24" s="28"/>
    </row>
    <row r="25" spans="1:27" ht="15.75">
      <c r="A25" s="76" t="s">
        <v>2</v>
      </c>
      <c r="B25" s="31" t="s">
        <v>4</v>
      </c>
      <c r="C25" s="31" t="s">
        <v>7</v>
      </c>
      <c r="D25" s="31" t="s">
        <v>11</v>
      </c>
      <c r="E25" s="31" t="s">
        <v>13</v>
      </c>
      <c r="F25" s="31" t="s">
        <v>15</v>
      </c>
      <c r="G25" s="31" t="s">
        <v>20</v>
      </c>
      <c r="H25" s="31" t="s">
        <v>23</v>
      </c>
      <c r="I25" s="32" t="s">
        <v>28</v>
      </c>
      <c r="J25" s="31"/>
      <c r="K25" s="31"/>
      <c r="L25" s="77"/>
      <c r="M25" s="96"/>
      <c r="N25" s="31"/>
      <c r="O25" s="31"/>
      <c r="P25" s="33" t="s">
        <v>40</v>
      </c>
      <c r="Q25" s="31" t="s">
        <v>44</v>
      </c>
      <c r="R25" s="31" t="s">
        <v>49</v>
      </c>
      <c r="S25" s="31" t="s">
        <v>63</v>
      </c>
      <c r="T25" s="34" t="s">
        <v>54</v>
      </c>
      <c r="U25" s="31" t="s">
        <v>59</v>
      </c>
      <c r="V25" s="30" t="s">
        <v>60</v>
      </c>
      <c r="W25" s="30"/>
      <c r="X25" s="30" t="s">
        <v>61</v>
      </c>
      <c r="Y25" s="30"/>
      <c r="Z25" s="30" t="s">
        <v>62</v>
      </c>
      <c r="AA25" s="28"/>
    </row>
    <row r="26" spans="1:27" ht="16.5" thickBot="1">
      <c r="A26" s="76" t="str">
        <f>"   "&amp;$O$21</f>
        <v xml:space="preserve">   meters</v>
      </c>
      <c r="B26" s="30" t="str">
        <f>"   "&amp;$O$21</f>
        <v xml:space="preserve">   meters</v>
      </c>
      <c r="C26" s="31" t="s">
        <v>8</v>
      </c>
      <c r="D26" s="31" t="s">
        <v>8</v>
      </c>
      <c r="E26" s="31" t="s">
        <v>8</v>
      </c>
      <c r="F26" s="31" t="s">
        <v>16</v>
      </c>
      <c r="G26" s="31" t="s">
        <v>16</v>
      </c>
      <c r="H26" s="31" t="s">
        <v>16</v>
      </c>
      <c r="I26" s="31"/>
      <c r="J26" s="31"/>
      <c r="K26" s="31"/>
      <c r="L26" s="77"/>
      <c r="M26" s="96"/>
      <c r="N26" s="31"/>
      <c r="O26" s="30"/>
      <c r="P26" s="29" t="str">
        <f>"    "&amp;$O$21</f>
        <v xml:space="preserve">    meters</v>
      </c>
      <c r="Q26" s="31" t="s">
        <v>45</v>
      </c>
      <c r="R26" s="31" t="s">
        <v>45</v>
      </c>
      <c r="S26" s="31" t="s">
        <v>47</v>
      </c>
      <c r="T26" s="34" t="s">
        <v>55</v>
      </c>
      <c r="U26" s="31" t="s">
        <v>45</v>
      </c>
      <c r="V26" s="30"/>
      <c r="W26" s="30"/>
      <c r="X26" s="30"/>
      <c r="Y26" s="30"/>
      <c r="Z26" s="30" t="s">
        <v>62</v>
      </c>
      <c r="AA26" s="28"/>
    </row>
    <row r="27" spans="1:27" ht="16.5" thickBot="1">
      <c r="A27" s="91"/>
      <c r="B27" s="36"/>
      <c r="C27" s="36" t="s">
        <v>9</v>
      </c>
      <c r="D27" s="36"/>
      <c r="E27" s="36"/>
      <c r="F27" s="36"/>
      <c r="G27" s="36"/>
      <c r="H27" s="36"/>
      <c r="I27" s="36"/>
      <c r="J27" s="36"/>
      <c r="K27" s="36"/>
      <c r="L27" s="78"/>
      <c r="M27" s="97"/>
      <c r="N27" s="36"/>
      <c r="O27" s="36"/>
      <c r="P27" s="35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5"/>
    </row>
    <row r="28" spans="1:27" ht="15.75">
      <c r="A28" s="92">
        <f>6726/3.281</f>
        <v>2049.9847607436755</v>
      </c>
      <c r="B28" s="37">
        <f>6735.5/3.281</f>
        <v>2052.880219445291</v>
      </c>
      <c r="C28" s="38">
        <v>0.01</v>
      </c>
      <c r="D28" s="38">
        <v>0.01</v>
      </c>
      <c r="E28" s="38">
        <v>0.01</v>
      </c>
      <c r="F28" s="39">
        <v>9.8719414706669676E-3</v>
      </c>
      <c r="G28" s="39">
        <v>1</v>
      </c>
      <c r="H28" s="40">
        <f t="shared" ref="H28:H34" si="0">F28*G28</f>
        <v>9.8719414706669676E-3</v>
      </c>
      <c r="I28" s="41" t="s">
        <v>29</v>
      </c>
      <c r="J28" s="41"/>
      <c r="K28" s="41"/>
      <c r="L28" s="79"/>
      <c r="M28" s="98"/>
      <c r="N28" s="42"/>
      <c r="O28" s="37"/>
      <c r="P28" s="43">
        <f t="shared" ref="P28:P34" si="1">B28-A28</f>
        <v>2.8954587016155529</v>
      </c>
      <c r="Q28" s="44">
        <v>0</v>
      </c>
      <c r="R28" s="39">
        <f t="shared" ref="R28:S34" si="2">F28</f>
        <v>9.8719414706669676E-3</v>
      </c>
      <c r="S28" s="44">
        <f t="shared" si="2"/>
        <v>1</v>
      </c>
      <c r="T28" s="38">
        <f t="shared" ref="T28:T34" si="3">C28</f>
        <v>0.01</v>
      </c>
      <c r="U28" s="44">
        <f t="shared" ref="U28:U34" si="4">E28/C28</f>
        <v>1</v>
      </c>
      <c r="V28" s="45">
        <f t="shared" ref="V28:V34" si="5">S28</f>
        <v>1</v>
      </c>
      <c r="W28" s="45">
        <f t="shared" ref="W28:W34" si="6">R28</f>
        <v>9.8719414706669676E-3</v>
      </c>
      <c r="X28" s="45">
        <f t="shared" ref="X28:X34" si="7">T28</f>
        <v>0.01</v>
      </c>
      <c r="Y28" s="45">
        <f t="shared" ref="Y28:Y34" si="8">R28</f>
        <v>9.8719414706669676E-3</v>
      </c>
      <c r="Z28" s="45" t="s">
        <v>62</v>
      </c>
      <c r="AA28" s="28"/>
    </row>
    <row r="29" spans="1:27" ht="15.75">
      <c r="A29" s="93">
        <f>6735.5/3.281</f>
        <v>2052.880219445291</v>
      </c>
      <c r="B29" s="46">
        <f>6739.5/3.281</f>
        <v>2054.0993599512344</v>
      </c>
      <c r="C29" s="47">
        <v>0.01</v>
      </c>
      <c r="D29" s="47">
        <v>0.01</v>
      </c>
      <c r="E29" s="47">
        <v>0.01</v>
      </c>
      <c r="F29" s="48">
        <v>4.7167220589995111E-2</v>
      </c>
      <c r="G29" s="48">
        <v>0.85</v>
      </c>
      <c r="H29" s="49">
        <f t="shared" si="0"/>
        <v>4.0092137501495845E-2</v>
      </c>
      <c r="I29" s="50" t="s">
        <v>29</v>
      </c>
      <c r="J29" s="50"/>
      <c r="K29" s="50"/>
      <c r="L29" s="79"/>
      <c r="M29" s="98"/>
      <c r="N29" s="51"/>
      <c r="O29" s="46"/>
      <c r="P29" s="52">
        <f t="shared" si="1"/>
        <v>1.2191405059434146</v>
      </c>
      <c r="Q29" s="53">
        <v>0</v>
      </c>
      <c r="R29" s="48">
        <f t="shared" si="2"/>
        <v>4.7167220589995111E-2</v>
      </c>
      <c r="S29" s="53">
        <f t="shared" si="2"/>
        <v>0.85</v>
      </c>
      <c r="T29" s="47">
        <f t="shared" si="3"/>
        <v>0.01</v>
      </c>
      <c r="U29" s="53">
        <f t="shared" si="4"/>
        <v>1</v>
      </c>
      <c r="V29" s="4">
        <f t="shared" si="5"/>
        <v>0.85</v>
      </c>
      <c r="W29" s="4">
        <f t="shared" si="6"/>
        <v>4.7167220589995111E-2</v>
      </c>
      <c r="X29" s="4">
        <f t="shared" si="7"/>
        <v>0.01</v>
      </c>
      <c r="Y29" s="4">
        <f t="shared" si="8"/>
        <v>4.7167220589995111E-2</v>
      </c>
      <c r="Z29" s="4" t="s">
        <v>62</v>
      </c>
      <c r="AA29" s="28"/>
    </row>
    <row r="30" spans="1:27" ht="15.75">
      <c r="A30" s="93">
        <f>6739.5/3.281</f>
        <v>2054.0993599512344</v>
      </c>
      <c r="B30" s="46">
        <f>6744.5/3.281</f>
        <v>2055.6232855836633</v>
      </c>
      <c r="C30" s="47">
        <v>4.1372830197390744</v>
      </c>
      <c r="D30" s="47">
        <v>4.1372830197390744</v>
      </c>
      <c r="E30" s="47">
        <v>4.1372830197390744</v>
      </c>
      <c r="F30" s="48">
        <v>0.1178608903463496</v>
      </c>
      <c r="G30" s="48">
        <v>0.34</v>
      </c>
      <c r="H30" s="49">
        <f t="shared" si="0"/>
        <v>4.0072702717758868E-2</v>
      </c>
      <c r="I30" s="50" t="s">
        <v>30</v>
      </c>
      <c r="J30" s="50"/>
      <c r="K30" s="50"/>
      <c r="L30" s="79"/>
      <c r="M30" s="98"/>
      <c r="N30" s="51"/>
      <c r="O30" s="46"/>
      <c r="P30" s="52">
        <f t="shared" si="1"/>
        <v>1.5239256324289272</v>
      </c>
      <c r="Q30" s="53">
        <v>0</v>
      </c>
      <c r="R30" s="48">
        <f t="shared" si="2"/>
        <v>0.1178608903463496</v>
      </c>
      <c r="S30" s="53">
        <f t="shared" si="2"/>
        <v>0.34</v>
      </c>
      <c r="T30" s="47">
        <f t="shared" si="3"/>
        <v>4.1372830197390744</v>
      </c>
      <c r="U30" s="53">
        <f t="shared" si="4"/>
        <v>1</v>
      </c>
      <c r="V30" s="4">
        <f t="shared" si="5"/>
        <v>0.34</v>
      </c>
      <c r="W30" s="4">
        <f t="shared" si="6"/>
        <v>0.1178608903463496</v>
      </c>
      <c r="X30" s="4">
        <f t="shared" si="7"/>
        <v>4.1372830197390744</v>
      </c>
      <c r="Y30" s="4">
        <f t="shared" si="8"/>
        <v>0.1178608903463496</v>
      </c>
      <c r="Z30" s="4" t="s">
        <v>62</v>
      </c>
      <c r="AA30" s="28"/>
    </row>
    <row r="31" spans="1:27" ht="15.75">
      <c r="A31" s="93">
        <f>6744.5/3.281</f>
        <v>2055.6232855836633</v>
      </c>
      <c r="B31" s="46">
        <f>6747/3.281</f>
        <v>2056.385248399878</v>
      </c>
      <c r="C31" s="47">
        <v>18.48263723951327</v>
      </c>
      <c r="D31" s="47">
        <v>18.48263723951327</v>
      </c>
      <c r="E31" s="47">
        <v>18.48263723951327</v>
      </c>
      <c r="F31" s="48">
        <v>0.14312790304580281</v>
      </c>
      <c r="G31" s="48">
        <v>0.3</v>
      </c>
      <c r="H31" s="57"/>
      <c r="I31" s="50" t="s">
        <v>29</v>
      </c>
      <c r="J31" s="50"/>
      <c r="K31" s="50"/>
      <c r="L31" s="79"/>
      <c r="M31" s="98"/>
      <c r="N31" s="51"/>
      <c r="O31" s="46"/>
      <c r="P31" s="52">
        <f t="shared" si="1"/>
        <v>0.76196281621469097</v>
      </c>
      <c r="Q31" s="53">
        <v>0</v>
      </c>
      <c r="R31" s="48">
        <f t="shared" si="2"/>
        <v>0.14312790304580281</v>
      </c>
      <c r="S31" s="53">
        <f t="shared" si="2"/>
        <v>0.3</v>
      </c>
      <c r="T31" s="47">
        <f t="shared" si="3"/>
        <v>18.48263723951327</v>
      </c>
      <c r="U31" s="53">
        <f t="shared" si="4"/>
        <v>1</v>
      </c>
      <c r="V31" s="4">
        <f t="shared" si="5"/>
        <v>0.3</v>
      </c>
      <c r="W31" s="4">
        <f t="shared" si="6"/>
        <v>0.14312790304580281</v>
      </c>
      <c r="X31" s="4">
        <f t="shared" si="7"/>
        <v>18.48263723951327</v>
      </c>
      <c r="Y31" s="4">
        <f t="shared" si="8"/>
        <v>0.14312790304580281</v>
      </c>
      <c r="Z31" s="4" t="s">
        <v>62</v>
      </c>
      <c r="AA31" s="28"/>
    </row>
    <row r="32" spans="1:27" ht="15.75">
      <c r="A32" s="93">
        <f>6747/3.281</f>
        <v>2056.385248399878</v>
      </c>
      <c r="B32" s="46">
        <f>6750/3.281</f>
        <v>2057.2996037793355</v>
      </c>
      <c r="C32" s="47">
        <v>123.65330446522979</v>
      </c>
      <c r="D32" s="47">
        <v>123.65330446522979</v>
      </c>
      <c r="E32" s="47">
        <v>123.65330446522979</v>
      </c>
      <c r="F32" s="48">
        <v>0.180221263250815</v>
      </c>
      <c r="G32" s="48">
        <v>0.23</v>
      </c>
      <c r="H32" s="49">
        <f t="shared" si="0"/>
        <v>4.1450890547687455E-2</v>
      </c>
      <c r="I32" s="50" t="s">
        <v>29</v>
      </c>
      <c r="J32" s="50"/>
      <c r="K32" s="50"/>
      <c r="L32" s="79"/>
      <c r="M32" s="98"/>
      <c r="N32" s="51"/>
      <c r="O32" s="46"/>
      <c r="P32" s="52">
        <f t="shared" si="1"/>
        <v>0.91435537945744727</v>
      </c>
      <c r="Q32" s="53">
        <v>0</v>
      </c>
      <c r="R32" s="48">
        <f t="shared" si="2"/>
        <v>0.180221263250815</v>
      </c>
      <c r="S32" s="53">
        <f t="shared" si="2"/>
        <v>0.23</v>
      </c>
      <c r="T32" s="47">
        <f t="shared" si="3"/>
        <v>123.65330446522979</v>
      </c>
      <c r="U32" s="53">
        <f t="shared" si="4"/>
        <v>1</v>
      </c>
      <c r="V32" s="4">
        <f t="shared" si="5"/>
        <v>0.23</v>
      </c>
      <c r="W32" s="4">
        <f t="shared" si="6"/>
        <v>0.180221263250815</v>
      </c>
      <c r="X32" s="4">
        <f t="shared" si="7"/>
        <v>123.65330446522979</v>
      </c>
      <c r="Y32" s="4">
        <f t="shared" si="8"/>
        <v>0.180221263250815</v>
      </c>
      <c r="Z32" s="4" t="s">
        <v>62</v>
      </c>
      <c r="AA32" s="28"/>
    </row>
    <row r="33" spans="1:27" ht="15.75">
      <c r="A33" s="93">
        <f>6750/3.281</f>
        <v>2057.2996037793355</v>
      </c>
      <c r="B33" s="46">
        <f>6752/3.281</f>
        <v>2057.909174032307</v>
      </c>
      <c r="C33" s="47">
        <v>48.722423364518519</v>
      </c>
      <c r="D33" s="47">
        <v>48.722423364518519</v>
      </c>
      <c r="E33" s="47">
        <v>48.722423364518519</v>
      </c>
      <c r="F33" s="48">
        <v>0.16041553492288399</v>
      </c>
      <c r="G33" s="48">
        <v>0.25</v>
      </c>
      <c r="H33" s="49">
        <f t="shared" si="0"/>
        <v>4.0103883730720997E-2</v>
      </c>
      <c r="I33" s="50" t="s">
        <v>29</v>
      </c>
      <c r="J33" s="50"/>
      <c r="K33" s="50"/>
      <c r="L33" s="79"/>
      <c r="M33" s="98"/>
      <c r="N33" s="51"/>
      <c r="O33" s="46"/>
      <c r="P33" s="52">
        <f t="shared" si="1"/>
        <v>0.60957025297147993</v>
      </c>
      <c r="Q33" s="53">
        <v>0</v>
      </c>
      <c r="R33" s="48">
        <f t="shared" si="2"/>
        <v>0.16041553492288399</v>
      </c>
      <c r="S33" s="53">
        <f t="shared" si="2"/>
        <v>0.25</v>
      </c>
      <c r="T33" s="47">
        <f t="shared" si="3"/>
        <v>48.722423364518519</v>
      </c>
      <c r="U33" s="53">
        <f t="shared" si="4"/>
        <v>1</v>
      </c>
      <c r="V33" s="4">
        <f t="shared" si="5"/>
        <v>0.25</v>
      </c>
      <c r="W33" s="4">
        <f t="shared" si="6"/>
        <v>0.16041553492288399</v>
      </c>
      <c r="X33" s="4">
        <f t="shared" si="7"/>
        <v>48.722423364518519</v>
      </c>
      <c r="Y33" s="4">
        <f t="shared" si="8"/>
        <v>0.16041553492288399</v>
      </c>
      <c r="Z33" s="4" t="s">
        <v>62</v>
      </c>
      <c r="AA33" s="28"/>
    </row>
    <row r="34" spans="1:27" ht="16.5" thickBot="1">
      <c r="A34" s="93">
        <f>6752/3.281</f>
        <v>2057.909174032307</v>
      </c>
      <c r="B34" s="46">
        <f>6758/3.281</f>
        <v>2059.7378847912223</v>
      </c>
      <c r="C34" s="47">
        <v>4.9903078756751666</v>
      </c>
      <c r="D34" s="47">
        <v>4.9903078756751666</v>
      </c>
      <c r="E34" s="47">
        <v>4.9903078756751666</v>
      </c>
      <c r="F34" s="48">
        <v>0.1206552520400412</v>
      </c>
      <c r="G34" s="48">
        <v>0.33</v>
      </c>
      <c r="H34" s="49">
        <f t="shared" si="0"/>
        <v>3.9816233173213596E-2</v>
      </c>
      <c r="I34" s="50" t="s">
        <v>29</v>
      </c>
      <c r="J34" s="50"/>
      <c r="K34" s="50"/>
      <c r="L34" s="79"/>
      <c r="M34" s="98"/>
      <c r="N34" s="51"/>
      <c r="O34" s="46"/>
      <c r="P34" s="52">
        <f t="shared" si="1"/>
        <v>1.8287107589153493</v>
      </c>
      <c r="Q34" s="53">
        <v>0</v>
      </c>
      <c r="R34" s="48">
        <f t="shared" si="2"/>
        <v>0.1206552520400412</v>
      </c>
      <c r="S34" s="53">
        <f t="shared" si="2"/>
        <v>0.33</v>
      </c>
      <c r="T34" s="47">
        <f t="shared" si="3"/>
        <v>4.9903078756751666</v>
      </c>
      <c r="U34" s="53">
        <f t="shared" si="4"/>
        <v>1</v>
      </c>
      <c r="V34" s="4">
        <f t="shared" si="5"/>
        <v>0.33</v>
      </c>
      <c r="W34" s="4">
        <f t="shared" si="6"/>
        <v>0.1206552520400412</v>
      </c>
      <c r="X34" s="4">
        <f t="shared" si="7"/>
        <v>4.9903078756751666</v>
      </c>
      <c r="Y34" s="4">
        <f t="shared" si="8"/>
        <v>0.1206552520400412</v>
      </c>
      <c r="Z34" s="4" t="s">
        <v>62</v>
      </c>
      <c r="AA34" s="28"/>
    </row>
    <row r="35" spans="1:27" ht="17.25" thickTop="1" thickBot="1">
      <c r="A35" s="94"/>
      <c r="B35" s="54"/>
      <c r="C35" s="54"/>
      <c r="D35" s="54"/>
      <c r="E35" s="54"/>
      <c r="F35" s="54"/>
      <c r="G35" s="95"/>
      <c r="H35" s="95"/>
      <c r="I35" s="95"/>
      <c r="J35" s="95"/>
      <c r="K35" s="95"/>
      <c r="L35" s="80"/>
      <c r="M35" s="99"/>
      <c r="N35" s="54"/>
      <c r="O35" s="54"/>
      <c r="P35" s="54"/>
      <c r="Q35" s="54"/>
      <c r="R35" s="54"/>
      <c r="S35" s="54"/>
      <c r="T35" s="54"/>
      <c r="U35" s="54"/>
      <c r="V35" s="55"/>
      <c r="W35" s="55"/>
      <c r="X35" s="55"/>
      <c r="Y35" s="55"/>
      <c r="Z35" s="55" t="s">
        <v>62</v>
      </c>
      <c r="AA35" s="28"/>
    </row>
    <row r="36" spans="1:27" ht="16.5" thickTop="1">
      <c r="A36" s="56"/>
      <c r="B36" s="57"/>
      <c r="C36" s="57" t="s">
        <v>10</v>
      </c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45"/>
      <c r="W36" s="45"/>
      <c r="X36" s="45"/>
      <c r="Y36" s="45"/>
      <c r="Z36" s="45"/>
      <c r="AA36" s="5"/>
    </row>
    <row r="37" spans="1:27" ht="15.75">
      <c r="A37" s="56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4"/>
      <c r="W37" s="4"/>
      <c r="X37" s="4"/>
      <c r="Y37" s="4"/>
      <c r="Z37" s="4"/>
      <c r="AA37" s="5"/>
    </row>
    <row r="38" spans="1:27" ht="15.75">
      <c r="A38" s="56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4"/>
      <c r="W38" s="4"/>
      <c r="X38" s="4"/>
      <c r="Y38" s="4"/>
      <c r="Z38" s="4"/>
      <c r="AA38" s="5"/>
    </row>
    <row r="39" spans="1:27" ht="15.75">
      <c r="A39" s="56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4"/>
      <c r="W39" s="4"/>
      <c r="X39" s="4"/>
      <c r="Y39" s="4"/>
      <c r="Z39" s="4"/>
      <c r="AA39" s="5"/>
    </row>
    <row r="40" spans="1:27" ht="15.75">
      <c r="A40" s="56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4"/>
      <c r="W40" s="4"/>
      <c r="X40" s="4"/>
      <c r="Y40" s="4"/>
      <c r="Z40" s="4"/>
      <c r="AA40" s="5"/>
    </row>
    <row r="41" spans="1:27" ht="15.75">
      <c r="A41" s="56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4"/>
      <c r="W41" s="4"/>
      <c r="X41" s="4"/>
      <c r="Y41" s="4"/>
      <c r="Z41" s="4"/>
      <c r="AA41" s="5"/>
    </row>
    <row r="42" spans="1:27" ht="15.75">
      <c r="A42" s="56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4"/>
      <c r="W42" s="4"/>
      <c r="X42" s="4"/>
      <c r="Y42" s="4"/>
      <c r="Z42" s="4"/>
      <c r="AA42" s="5"/>
    </row>
    <row r="43" spans="1:27" ht="15.75">
      <c r="A43" s="56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4"/>
      <c r="W43" s="4"/>
      <c r="X43" s="4"/>
      <c r="Y43" s="4"/>
      <c r="Z43" s="4"/>
      <c r="AA43" s="5"/>
    </row>
    <row r="44" spans="1:27" ht="15.75">
      <c r="A44" s="56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4"/>
      <c r="W44" s="4"/>
      <c r="X44" s="4"/>
      <c r="Y44" s="4"/>
      <c r="Z44" s="4"/>
      <c r="AA44" s="5"/>
    </row>
    <row r="45" spans="1:27" ht="15.75">
      <c r="A45" s="56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4"/>
      <c r="W45" s="4"/>
      <c r="X45" s="4"/>
      <c r="Y45" s="4"/>
      <c r="Z45" s="4"/>
      <c r="AA45" s="5"/>
    </row>
    <row r="46" spans="1:27" ht="15.75">
      <c r="A46" s="56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4"/>
      <c r="W46" s="4"/>
      <c r="X46" s="4"/>
      <c r="Y46" s="4"/>
      <c r="Z46" s="4"/>
      <c r="AA46" s="5"/>
    </row>
    <row r="47" spans="1:27" ht="15.75">
      <c r="A47" s="56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4"/>
      <c r="W47" s="4"/>
      <c r="X47" s="4"/>
      <c r="Y47" s="4"/>
      <c r="Z47" s="4"/>
      <c r="AA47" s="5"/>
    </row>
    <row r="48" spans="1:27" ht="15.75">
      <c r="A48" s="56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4"/>
      <c r="W48" s="4"/>
      <c r="X48" s="4"/>
      <c r="Y48" s="4"/>
      <c r="Z48" s="4"/>
      <c r="AA48" s="5"/>
    </row>
    <row r="49" spans="1:27" ht="15.75">
      <c r="A49" s="56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4"/>
      <c r="W49" s="4"/>
      <c r="X49" s="4"/>
      <c r="Y49" s="4"/>
      <c r="Z49" s="4"/>
      <c r="AA49" s="5"/>
    </row>
    <row r="50" spans="1:27" ht="15.75">
      <c r="A50" s="56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4"/>
      <c r="W50" s="4"/>
      <c r="X50" s="4"/>
      <c r="Y50" s="4"/>
      <c r="Z50" s="4"/>
      <c r="AA50" s="5"/>
    </row>
    <row r="51" spans="1:27" ht="15.75">
      <c r="A51" s="56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4"/>
      <c r="W51" s="4"/>
      <c r="X51" s="4"/>
      <c r="Y51" s="4"/>
      <c r="Z51" s="4"/>
      <c r="AA51" s="5"/>
    </row>
    <row r="52" spans="1:27" ht="15.75">
      <c r="A52" s="56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4"/>
      <c r="W52" s="4"/>
      <c r="X52" s="4"/>
      <c r="Y52" s="4"/>
      <c r="Z52" s="4"/>
      <c r="AA52" s="5"/>
    </row>
    <row r="53" spans="1:27" ht="15.75">
      <c r="A53" s="56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4"/>
      <c r="W53" s="4"/>
      <c r="X53" s="4"/>
      <c r="Y53" s="4"/>
      <c r="Z53" s="4"/>
      <c r="AA53" s="5"/>
    </row>
    <row r="54" spans="1:27" ht="15.75">
      <c r="A54" s="56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4"/>
      <c r="W54" s="4"/>
      <c r="X54" s="4"/>
      <c r="Y54" s="4"/>
      <c r="Z54" s="4"/>
      <c r="AA54" s="5"/>
    </row>
    <row r="55" spans="1:27" ht="15.75">
      <c r="A55" s="58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"/>
      <c r="W55" s="4"/>
      <c r="X55" s="4"/>
      <c r="Y55" s="4"/>
      <c r="Z55" s="4"/>
      <c r="AA55" s="5"/>
    </row>
    <row r="56" spans="1:27" ht="15.75">
      <c r="A56" s="58"/>
      <c r="B56" s="45" t="s">
        <v>5</v>
      </c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58"/>
      <c r="Q56" s="45"/>
      <c r="R56" s="45"/>
      <c r="S56" s="45"/>
      <c r="T56" s="45"/>
      <c r="U56" s="45"/>
      <c r="V56" s="4"/>
      <c r="W56" s="4"/>
      <c r="X56" s="4"/>
      <c r="Y56" s="4"/>
      <c r="Z56" s="4"/>
      <c r="AA56" s="5"/>
    </row>
    <row r="57" spans="1:27" ht="15.7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4"/>
      <c r="W57" s="4"/>
      <c r="X57" s="4"/>
      <c r="Y57" s="4"/>
      <c r="Z57" s="4"/>
      <c r="AA57" s="5"/>
    </row>
    <row r="58" spans="1:27" ht="15.7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4"/>
      <c r="W58" s="4"/>
      <c r="X58" s="4"/>
      <c r="Y58" s="4"/>
      <c r="Z58" s="4"/>
      <c r="AA58" s="5"/>
    </row>
    <row r="59" spans="1:27" ht="15.7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4"/>
      <c r="W59" s="4"/>
      <c r="X59" s="4"/>
      <c r="Y59" s="4"/>
      <c r="Z59" s="4"/>
      <c r="AA59" s="5"/>
    </row>
    <row r="60" spans="1:27" ht="15.7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4"/>
      <c r="W60" s="4"/>
      <c r="X60" s="4"/>
      <c r="Y60" s="4"/>
      <c r="Z60" s="4"/>
      <c r="AA60" s="5"/>
    </row>
    <row r="61" spans="1:27" ht="15.7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4"/>
      <c r="W61" s="4"/>
      <c r="X61" s="4"/>
      <c r="Y61" s="4"/>
      <c r="Z61" s="4"/>
      <c r="AA61" s="5"/>
    </row>
    <row r="62" spans="1:27" ht="15.7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4"/>
      <c r="W62" s="4"/>
      <c r="X62" s="4"/>
      <c r="Y62" s="4"/>
      <c r="Z62" s="4"/>
      <c r="AA62" s="5"/>
    </row>
    <row r="63" spans="1:27" ht="15.7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4"/>
      <c r="W63" s="4"/>
      <c r="X63" s="4"/>
      <c r="Y63" s="4"/>
      <c r="Z63" s="4"/>
      <c r="AA63" s="5"/>
    </row>
    <row r="64" spans="1:27" ht="15.7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4"/>
      <c r="W64" s="4"/>
      <c r="X64" s="4"/>
      <c r="Y64" s="4"/>
      <c r="Z64" s="4"/>
      <c r="AA64" s="5"/>
    </row>
    <row r="65" spans="1:27" ht="15.7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4"/>
      <c r="W65" s="4"/>
      <c r="X65" s="4"/>
      <c r="Y65" s="4"/>
      <c r="Z65" s="4"/>
      <c r="AA65" s="5"/>
    </row>
    <row r="66" spans="1:27" ht="15.7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4"/>
      <c r="W66" s="4"/>
      <c r="X66" s="4"/>
      <c r="Y66" s="4"/>
      <c r="Z66" s="4"/>
      <c r="AA66" s="5"/>
    </row>
    <row r="67" spans="1:27" ht="15.7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4"/>
      <c r="W67" s="4"/>
      <c r="X67" s="4"/>
      <c r="Y67" s="4"/>
      <c r="Z67" s="4"/>
      <c r="AA67" s="5"/>
    </row>
    <row r="68" spans="1:27" ht="15.7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4"/>
      <c r="W68" s="4"/>
      <c r="X68" s="4"/>
      <c r="Y68" s="4"/>
      <c r="Z68" s="4"/>
      <c r="AA68" s="5"/>
    </row>
    <row r="69" spans="1:27" ht="15.7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4"/>
      <c r="W69" s="4"/>
      <c r="X69" s="4"/>
      <c r="Y69" s="4"/>
      <c r="Z69" s="4"/>
      <c r="AA69" s="5"/>
    </row>
    <row r="70" spans="1:27" ht="15.7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4"/>
      <c r="W70" s="4"/>
      <c r="X70" s="4"/>
      <c r="Y70" s="4"/>
      <c r="Z70" s="4"/>
      <c r="AA70" s="5"/>
    </row>
    <row r="71" spans="1:27" ht="15.7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4"/>
      <c r="W71" s="4"/>
      <c r="X71" s="4"/>
      <c r="Y71" s="4"/>
      <c r="Z71" s="4"/>
      <c r="AA71" s="5"/>
    </row>
    <row r="72" spans="1:27" ht="15.7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4"/>
      <c r="W72" s="4"/>
      <c r="X72" s="4"/>
      <c r="Y72" s="4"/>
      <c r="Z72" s="4"/>
      <c r="AA72" s="5"/>
    </row>
    <row r="73" spans="1:27" ht="15.7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4"/>
      <c r="W73" s="4"/>
      <c r="X73" s="4"/>
      <c r="Y73" s="4"/>
      <c r="Z73" s="4"/>
      <c r="AA73" s="5"/>
    </row>
    <row r="74" spans="1:27" ht="15.7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4"/>
      <c r="W74" s="4"/>
      <c r="X74" s="4"/>
      <c r="Y74" s="4"/>
      <c r="Z74" s="4"/>
      <c r="AA74" s="5"/>
    </row>
    <row r="75" spans="1:27" ht="15.7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4"/>
      <c r="W75" s="4"/>
      <c r="X75" s="4"/>
      <c r="Y75" s="4"/>
      <c r="Z75" s="4"/>
      <c r="AA75" s="5"/>
    </row>
    <row r="76" spans="1:27" ht="15.7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4"/>
      <c r="W76" s="4"/>
      <c r="X76" s="4"/>
      <c r="Y76" s="4"/>
      <c r="Z76" s="4"/>
      <c r="AA76" s="5"/>
    </row>
    <row r="77" spans="1:27" ht="15.7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4"/>
      <c r="W77" s="4"/>
      <c r="X77" s="4"/>
      <c r="Y77" s="4"/>
      <c r="Z77" s="4"/>
      <c r="AA77" s="5"/>
    </row>
    <row r="78" spans="1:27" ht="15.7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4"/>
      <c r="W78" s="4"/>
      <c r="X78" s="4"/>
      <c r="Y78" s="4"/>
      <c r="Z78" s="4"/>
      <c r="AA78" s="5"/>
    </row>
  </sheetData>
  <mergeCells count="1">
    <mergeCell ref="I5:K5"/>
  </mergeCells>
  <phoneticPr fontId="12" type="noConversion"/>
  <hyperlinks>
    <hyperlink ref="I5" r:id="rId1"/>
    <hyperlink ref="C19" r:id="rId2"/>
  </hyperlinks>
  <pageMargins left="2.35" right="0.25" top="3.125" bottom="0.57499999999999996" header="0" footer="0"/>
  <pageSetup orientation="portrait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A</vt:lpstr>
      <vt:lpstr>ANSWERS</vt:lpstr>
      <vt:lpstr>HEADER</vt:lpstr>
      <vt:lpstr>LOGO</vt:lpstr>
      <vt:lpstr>PARAMETERS</vt:lpstr>
      <vt:lpstr>RAW_DATA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</dc:creator>
  <cp:lastModifiedBy>ross</cp:lastModifiedBy>
  <dcterms:created xsi:type="dcterms:W3CDTF">2003-05-28T16:42:00Z</dcterms:created>
  <dcterms:modified xsi:type="dcterms:W3CDTF">2018-10-04T21:11:41Z</dcterms:modified>
</cp:coreProperties>
</file>